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20" yWindow="510" windowWidth="19440" windowHeight="12375" activeTab="7"/>
  </bookViews>
  <sheets>
    <sheet name="Introduction" sheetId="19" r:id="rId1"/>
    <sheet name="Screening" sheetId="18" r:id="rId2"/>
    <sheet name="Set-up" sheetId="10" r:id="rId3"/>
    <sheet name="Costs" sheetId="1" r:id="rId4"/>
    <sheet name="Benefits" sheetId="4" r:id="rId5"/>
    <sheet name="MCA Inputs" sheetId="21" r:id="rId6"/>
    <sheet name="Trouble Shooting " sheetId="7" state="hidden" r:id="rId7"/>
    <sheet name="Outputs summary" sheetId="16" r:id="rId8"/>
    <sheet name="Default values" sheetId="17" r:id="rId9"/>
    <sheet name="Notes" sheetId="20" r:id="rId10"/>
  </sheets>
  <definedNames>
    <definedName name="_MailAutoSig" localSheetId="5">'MCA Inputs'!$G$20</definedName>
    <definedName name="CBtn_Reset_Input">'Set-up'!$G$7</definedName>
    <definedName name="LimOuputAmber">#REF!</definedName>
    <definedName name="LimOuputGreen">#REF!</definedName>
    <definedName name="_xlnm.Print_Area" localSheetId="4">Benefits!$B$2:$L$45</definedName>
    <definedName name="shAmber">#REF!</definedName>
    <definedName name="shGreen">#REF!</definedName>
    <definedName name="shRed">#REF!</definedName>
    <definedName name="Stakeholdergreyout">#REF!</definedName>
    <definedName name="TotalValue">INDIRECT("'"&amp;'Outputs summary'!#REF!&amp;"'!"&amp;'Outputs summary'!#REF!&amp;'Outputs summary'!#REF!&amp;":"&amp;'Outputs summary'!#REF!&amp;'Outputs summary'!#REF!)</definedName>
  </definedNames>
  <calcPr calcId="145621"/>
</workbook>
</file>

<file path=xl/calcChain.xml><?xml version="1.0" encoding="utf-8"?>
<calcChain xmlns="http://schemas.openxmlformats.org/spreadsheetml/2006/main">
  <c r="H36" i="16" l="1"/>
  <c r="I42" i="16" s="1"/>
  <c r="I43" i="16" s="1"/>
  <c r="H42" i="21"/>
  <c r="H41" i="21"/>
  <c r="H40" i="21"/>
  <c r="H39" i="21"/>
  <c r="H38" i="21"/>
  <c r="H36" i="21"/>
  <c r="H35" i="21"/>
  <c r="H34" i="21"/>
  <c r="H32" i="21"/>
  <c r="H31" i="21"/>
  <c r="H30" i="21"/>
  <c r="F42" i="21"/>
  <c r="F41" i="21"/>
  <c r="F40" i="21"/>
  <c r="F39" i="21"/>
  <c r="F38" i="21"/>
  <c r="F36" i="21"/>
  <c r="F35" i="21"/>
  <c r="F34" i="21"/>
  <c r="F32" i="21"/>
  <c r="F31" i="21"/>
  <c r="F30" i="21"/>
  <c r="D42" i="21"/>
  <c r="D41" i="21"/>
  <c r="D40" i="21"/>
  <c r="D39" i="21"/>
  <c r="D38" i="21"/>
  <c r="D36" i="21"/>
  <c r="D35" i="21"/>
  <c r="D34" i="21"/>
  <c r="D32" i="21"/>
  <c r="D31" i="21"/>
  <c r="D30" i="21"/>
  <c r="H28" i="21"/>
  <c r="H27" i="21"/>
  <c r="H26" i="21"/>
  <c r="H25" i="21"/>
  <c r="H24" i="21"/>
  <c r="H23" i="21"/>
  <c r="H22" i="21"/>
  <c r="H21" i="21"/>
  <c r="H20" i="21"/>
  <c r="F20" i="21"/>
  <c r="F21" i="21"/>
  <c r="F22" i="21"/>
  <c r="F23" i="21"/>
  <c r="F24" i="21"/>
  <c r="F25" i="21"/>
  <c r="F26" i="21"/>
  <c r="F27" i="21"/>
  <c r="F28" i="21"/>
  <c r="D28" i="21"/>
  <c r="D27" i="21"/>
  <c r="D26" i="21"/>
  <c r="D25" i="21"/>
  <c r="D24" i="21"/>
  <c r="D23" i="21"/>
  <c r="D22" i="21"/>
  <c r="D21" i="21"/>
  <c r="D20" i="21"/>
  <c r="S20" i="21" s="1"/>
  <c r="D8" i="21"/>
  <c r="S13" i="21" s="1"/>
  <c r="D14" i="21"/>
  <c r="U14" i="21" s="1"/>
  <c r="D13" i="21"/>
  <c r="U13" i="21" s="1"/>
  <c r="D11" i="21"/>
  <c r="T14" i="21" s="1"/>
  <c r="D10" i="21"/>
  <c r="T13" i="21" s="1"/>
  <c r="D9" i="21"/>
  <c r="S14" i="21" s="1"/>
  <c r="W14" i="21" l="1"/>
  <c r="X13" i="21"/>
  <c r="W13" i="21"/>
  <c r="X14" i="21"/>
  <c r="F7" i="1"/>
  <c r="G7" i="1" s="1"/>
  <c r="J33" i="4" l="1"/>
  <c r="K33" i="4"/>
  <c r="L33" i="4"/>
  <c r="M33" i="4"/>
  <c r="N33" i="4"/>
  <c r="O33" i="4"/>
  <c r="P33" i="4"/>
  <c r="Q33" i="4"/>
  <c r="R33" i="4"/>
  <c r="J34" i="4"/>
  <c r="K34" i="4"/>
  <c r="L34" i="4"/>
  <c r="M34" i="4"/>
  <c r="N34" i="4"/>
  <c r="O34" i="4"/>
  <c r="P34" i="4"/>
  <c r="Q34" i="4"/>
  <c r="R34" i="4"/>
  <c r="J35" i="4"/>
  <c r="K35" i="4"/>
  <c r="L35" i="4"/>
  <c r="M35" i="4"/>
  <c r="N35" i="4"/>
  <c r="O35" i="4"/>
  <c r="P35" i="4"/>
  <c r="Q35" i="4"/>
  <c r="R35" i="4"/>
  <c r="J36" i="4"/>
  <c r="K36" i="4"/>
  <c r="L36" i="4"/>
  <c r="M36" i="4"/>
  <c r="N36" i="4"/>
  <c r="O36" i="4"/>
  <c r="P36" i="4"/>
  <c r="Q36" i="4"/>
  <c r="R36" i="4"/>
  <c r="J37" i="4"/>
  <c r="K37" i="4"/>
  <c r="L37" i="4"/>
  <c r="M37" i="4"/>
  <c r="N37" i="4"/>
  <c r="O37" i="4"/>
  <c r="P37" i="4"/>
  <c r="Q37" i="4"/>
  <c r="R37" i="4"/>
  <c r="J38" i="4"/>
  <c r="K38" i="4"/>
  <c r="L38" i="4"/>
  <c r="M38" i="4"/>
  <c r="N38" i="4"/>
  <c r="O38" i="4"/>
  <c r="P38" i="4"/>
  <c r="Q38" i="4"/>
  <c r="R38" i="4"/>
  <c r="J39" i="4"/>
  <c r="K39" i="4"/>
  <c r="L39" i="4"/>
  <c r="M39" i="4"/>
  <c r="N39" i="4"/>
  <c r="O39" i="4"/>
  <c r="P39" i="4"/>
  <c r="Q39" i="4"/>
  <c r="R39" i="4"/>
  <c r="J40" i="4"/>
  <c r="K40" i="4"/>
  <c r="L40" i="4"/>
  <c r="M40" i="4"/>
  <c r="N40" i="4"/>
  <c r="O40" i="4"/>
  <c r="P40" i="4"/>
  <c r="Q40" i="4"/>
  <c r="R40" i="4"/>
  <c r="J41" i="4"/>
  <c r="K41" i="4"/>
  <c r="L41" i="4"/>
  <c r="M41" i="4"/>
  <c r="N41" i="4"/>
  <c r="O41" i="4"/>
  <c r="P41" i="4"/>
  <c r="Q41" i="4"/>
  <c r="R41" i="4"/>
  <c r="J42" i="4"/>
  <c r="K42" i="4"/>
  <c r="L42" i="4"/>
  <c r="M42" i="4"/>
  <c r="N42" i="4"/>
  <c r="O42" i="4"/>
  <c r="P42" i="4"/>
  <c r="Q42" i="4"/>
  <c r="R42" i="4"/>
  <c r="G33" i="4"/>
  <c r="G34" i="4"/>
  <c r="G35" i="4"/>
  <c r="G36" i="4"/>
  <c r="G37" i="4"/>
  <c r="G38" i="4"/>
  <c r="G39" i="4"/>
  <c r="G40" i="4"/>
  <c r="G41" i="4"/>
  <c r="G42" i="4"/>
  <c r="G32" i="4"/>
  <c r="H33" i="4"/>
  <c r="H34" i="4"/>
  <c r="H35" i="4"/>
  <c r="H36" i="4"/>
  <c r="H37" i="4"/>
  <c r="H38" i="4"/>
  <c r="H39" i="4"/>
  <c r="H40" i="4"/>
  <c r="H41" i="4"/>
  <c r="H42" i="4"/>
  <c r="K32" i="4"/>
  <c r="L32" i="4"/>
  <c r="M32" i="4"/>
  <c r="N32" i="4"/>
  <c r="O32" i="4"/>
  <c r="P32" i="4"/>
  <c r="Q32" i="4"/>
  <c r="R32" i="4"/>
  <c r="H32" i="4"/>
  <c r="J32" i="4"/>
  <c r="J47" i="4" l="1"/>
  <c r="K47" i="4"/>
  <c r="L47" i="4"/>
  <c r="M47" i="4"/>
  <c r="N47" i="4"/>
  <c r="O47" i="4"/>
  <c r="P47" i="4"/>
  <c r="Q47" i="4"/>
  <c r="R47" i="4"/>
  <c r="J48" i="4"/>
  <c r="K48" i="4"/>
  <c r="L48" i="4"/>
  <c r="M48" i="4"/>
  <c r="N48" i="4"/>
  <c r="O48" i="4"/>
  <c r="P48" i="4"/>
  <c r="Q48" i="4"/>
  <c r="R48" i="4"/>
  <c r="H48" i="4"/>
  <c r="H47" i="4"/>
  <c r="H46" i="4"/>
  <c r="K46" i="4"/>
  <c r="L46" i="4"/>
  <c r="M46" i="4"/>
  <c r="N46" i="4"/>
  <c r="O46" i="4"/>
  <c r="P46" i="4"/>
  <c r="Q46" i="4"/>
  <c r="R46" i="4"/>
  <c r="J46" i="4"/>
  <c r="G18" i="1"/>
  <c r="H49" i="4" l="1"/>
  <c r="F10" i="1"/>
  <c r="F9" i="1"/>
  <c r="F8" i="1"/>
  <c r="F6" i="1"/>
  <c r="K24" i="1"/>
  <c r="L24" i="1"/>
  <c r="M24" i="1"/>
  <c r="N24" i="1"/>
  <c r="O24" i="1"/>
  <c r="P24" i="1"/>
  <c r="H24" i="1"/>
  <c r="I24" i="1"/>
  <c r="J24" i="1"/>
  <c r="G21" i="1"/>
  <c r="F24" i="1" l="1"/>
  <c r="S41" i="21" l="1"/>
  <c r="T41" i="21"/>
  <c r="U41" i="21"/>
  <c r="S42" i="21"/>
  <c r="T42" i="21"/>
  <c r="U42" i="21"/>
  <c r="U40" i="21"/>
  <c r="T40" i="21"/>
  <c r="S40" i="21"/>
  <c r="U39" i="21"/>
  <c r="T39" i="21"/>
  <c r="S39" i="21"/>
  <c r="U38" i="21"/>
  <c r="T38" i="21"/>
  <c r="S38" i="21"/>
  <c r="U36" i="21"/>
  <c r="T36" i="21"/>
  <c r="S36" i="21"/>
  <c r="U35" i="21"/>
  <c r="T35" i="21"/>
  <c r="S35" i="21"/>
  <c r="U34" i="21"/>
  <c r="T34" i="21"/>
  <c r="S34" i="21"/>
  <c r="U32" i="21"/>
  <c r="T32" i="21"/>
  <c r="S32" i="21"/>
  <c r="U31" i="21"/>
  <c r="T31" i="21"/>
  <c r="S31" i="21"/>
  <c r="U30" i="21"/>
  <c r="T30" i="21"/>
  <c r="S30" i="21"/>
  <c r="S26" i="21"/>
  <c r="T26" i="21"/>
  <c r="U26" i="21"/>
  <c r="S27" i="21"/>
  <c r="T27" i="21"/>
  <c r="U27" i="21"/>
  <c r="S28" i="21"/>
  <c r="T28" i="21"/>
  <c r="U28" i="21"/>
  <c r="S21" i="21"/>
  <c r="T21" i="21"/>
  <c r="U21" i="21"/>
  <c r="S22" i="21"/>
  <c r="T22" i="21"/>
  <c r="U22" i="21"/>
  <c r="S23" i="21"/>
  <c r="T23" i="21"/>
  <c r="U23" i="21"/>
  <c r="S24" i="21"/>
  <c r="T24" i="21"/>
  <c r="U24" i="21"/>
  <c r="S25" i="21"/>
  <c r="T25" i="21"/>
  <c r="U25" i="21"/>
  <c r="T20" i="21"/>
  <c r="U20" i="21"/>
  <c r="X25" i="21" l="1"/>
  <c r="X26" i="21"/>
  <c r="W25" i="21"/>
  <c r="X21" i="21"/>
  <c r="X32" i="21"/>
  <c r="W24" i="21"/>
  <c r="X22" i="21"/>
  <c r="W28" i="21"/>
  <c r="X31" i="21"/>
  <c r="W34" i="21"/>
  <c r="X36" i="21"/>
  <c r="W39" i="21"/>
  <c r="W42" i="21"/>
  <c r="W23" i="21"/>
  <c r="X38" i="21"/>
  <c r="W40" i="21"/>
  <c r="X23" i="21"/>
  <c r="W21" i="21"/>
  <c r="X27" i="21"/>
  <c r="X30" i="21"/>
  <c r="W32" i="21"/>
  <c r="X35" i="21"/>
  <c r="W38" i="21"/>
  <c r="X40" i="21"/>
  <c r="X41" i="21"/>
  <c r="W20" i="21"/>
  <c r="X20" i="21"/>
  <c r="W27" i="21"/>
  <c r="W30" i="21"/>
  <c r="W35" i="21"/>
  <c r="W41" i="21"/>
  <c r="X24" i="21"/>
  <c r="W22" i="21"/>
  <c r="X28" i="21"/>
  <c r="W26" i="21"/>
  <c r="W31" i="21"/>
  <c r="X34" i="21"/>
  <c r="W36" i="21"/>
  <c r="X39" i="21"/>
  <c r="X42" i="21"/>
  <c r="X44" i="21" l="1"/>
  <c r="F40" i="16" s="1"/>
  <c r="F41" i="16" s="1"/>
  <c r="W44" i="21"/>
  <c r="H40" i="16" s="1"/>
  <c r="H41" i="16" s="1"/>
  <c r="G6" i="1"/>
  <c r="G8" i="1"/>
  <c r="G10" i="1"/>
  <c r="G13" i="18"/>
  <c r="G15" i="18"/>
  <c r="G17" i="18"/>
  <c r="G21" i="18"/>
  <c r="G23" i="18"/>
  <c r="G27" i="18"/>
  <c r="G29" i="18"/>
  <c r="G9" i="18"/>
  <c r="G7" i="18"/>
  <c r="G5" i="18"/>
  <c r="J10" i="17"/>
  <c r="K10" i="17"/>
  <c r="J14" i="17"/>
  <c r="K14" i="17"/>
  <c r="N25" i="17"/>
  <c r="J9" i="17"/>
  <c r="K9" i="17"/>
  <c r="L10" i="17"/>
  <c r="J11" i="17"/>
  <c r="M11" i="17"/>
  <c r="J12" i="17"/>
  <c r="K12" i="17"/>
  <c r="J13" i="17"/>
  <c r="K13" i="17"/>
  <c r="L14" i="17"/>
  <c r="J15" i="17"/>
  <c r="M15" i="17"/>
  <c r="J8" i="17"/>
  <c r="M8" i="17"/>
  <c r="K49" i="4"/>
  <c r="L49" i="4"/>
  <c r="M49" i="4"/>
  <c r="N49" i="4"/>
  <c r="O49" i="4"/>
  <c r="P49" i="4"/>
  <c r="Q49" i="4"/>
  <c r="R49" i="4"/>
  <c r="J49" i="4"/>
  <c r="L8" i="17"/>
  <c r="L15" i="17"/>
  <c r="M12" i="17"/>
  <c r="L11" i="17"/>
  <c r="K8" i="17"/>
  <c r="K15" i="17"/>
  <c r="M13" i="17"/>
  <c r="L12" i="17"/>
  <c r="K11" i="17"/>
  <c r="M9" i="17"/>
  <c r="M14" i="17"/>
  <c r="L13" i="17"/>
  <c r="M10" i="17"/>
  <c r="L9" i="17"/>
  <c r="G19" i="1"/>
  <c r="G20" i="1"/>
  <c r="G15" i="1"/>
  <c r="G13" i="1"/>
  <c r="D15" i="16"/>
  <c r="G14" i="1"/>
  <c r="G16" i="1"/>
  <c r="J43" i="4"/>
  <c r="J17" i="4" s="1"/>
  <c r="K43" i="4"/>
  <c r="K17" i="4" s="1"/>
  <c r="L43" i="4"/>
  <c r="L17" i="4" s="1"/>
  <c r="M43" i="4"/>
  <c r="M17" i="4" s="1"/>
  <c r="N43" i="4"/>
  <c r="N17" i="4" s="1"/>
  <c r="O43" i="4"/>
  <c r="O17" i="4" s="1"/>
  <c r="P43" i="4"/>
  <c r="P17" i="4" s="1"/>
  <c r="R43" i="4"/>
  <c r="R17" i="4" s="1"/>
  <c r="Q43" i="4"/>
  <c r="Q17" i="4" s="1"/>
  <c r="H42" i="16" l="1"/>
  <c r="F42" i="16"/>
  <c r="R50" i="4"/>
  <c r="G43" i="4"/>
  <c r="G9" i="1"/>
  <c r="G24" i="1" s="1"/>
  <c r="H43" i="4"/>
  <c r="S43" i="4" l="1"/>
  <c r="F19" i="16" s="1"/>
  <c r="H17" i="4"/>
  <c r="F8" i="16"/>
  <c r="P25" i="1"/>
  <c r="F9" i="16"/>
  <c r="F26" i="16" l="1"/>
  <c r="F10" i="16"/>
  <c r="B13" i="16" s="1"/>
  <c r="F18" i="16"/>
  <c r="B22" i="16" s="1"/>
  <c r="F25" i="16"/>
  <c r="H43" i="16" l="1"/>
  <c r="H44" i="16" s="1"/>
  <c r="F43" i="16"/>
  <c r="F44" i="16" s="1"/>
  <c r="F27" i="16"/>
  <c r="B29" i="16" s="1"/>
  <c r="H45" i="16" l="1"/>
  <c r="B48" i="16" s="1"/>
</calcChain>
</file>

<file path=xl/comments1.xml><?xml version="1.0" encoding="utf-8"?>
<comments xmlns="http://schemas.openxmlformats.org/spreadsheetml/2006/main">
  <authors>
    <author>Blaney, Ralph</author>
  </authors>
  <commentList>
    <comment ref="D6"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6" authorId="0">
      <text>
        <r>
          <rPr>
            <b/>
            <sz val="9"/>
            <color indexed="81"/>
            <rFont val="Tahoma"/>
            <family val="2"/>
          </rPr>
          <t>(b) note that this can be greater than 1 if for example staff would have to travel to the location from further away</t>
        </r>
      </text>
    </comment>
    <comment ref="D7"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7"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8"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8"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9"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9"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0"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0"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1"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1"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2"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2"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3"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3"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4"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4"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5"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5"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 ref="D16" authorId="0">
      <text>
        <r>
          <rPr>
            <b/>
            <sz val="9"/>
            <color indexed="81"/>
            <rFont val="Tahoma"/>
            <family val="2"/>
          </rPr>
          <t>(a) to calculate multiply salary by 1.13 to cover NICs and overheads.                 Note: from April 2016, the national living wage is £7.20 / hour for workers aged 25 and older (the minimum wage applies to those aged 24 and under)</t>
        </r>
        <r>
          <rPr>
            <sz val="9"/>
            <color indexed="81"/>
            <rFont val="Tahoma"/>
            <family val="2"/>
          </rPr>
          <t xml:space="preserve">
</t>
        </r>
      </text>
    </comment>
    <comment ref="E16" authorId="0">
      <text>
        <r>
          <rPr>
            <b/>
            <sz val="9"/>
            <color indexed="81"/>
            <rFont val="Tahoma"/>
            <family val="2"/>
          </rPr>
          <t>(b) note that this can be greater than 1 if for example staff would have to travel to the location from further away</t>
        </r>
        <r>
          <rPr>
            <sz val="9"/>
            <color indexed="81"/>
            <rFont val="Tahoma"/>
            <family val="2"/>
          </rPr>
          <t xml:space="preserve">
</t>
        </r>
      </text>
    </comment>
  </commentList>
</comments>
</file>

<file path=xl/sharedStrings.xml><?xml version="1.0" encoding="utf-8"?>
<sst xmlns="http://schemas.openxmlformats.org/spreadsheetml/2006/main" count="456" uniqueCount="341">
  <si>
    <r>
      <t xml:space="preserve">Trouble Shooting 
</t>
    </r>
    <r>
      <rPr>
        <sz val="12"/>
        <color indexed="8"/>
        <rFont val="Arial"/>
        <family val="2"/>
      </rPr>
      <t xml:space="preserve">This section will highlight some of the key questions which you may have whilst you are carrying out the VIVA. </t>
    </r>
    <r>
      <rPr>
        <b/>
        <sz val="12"/>
        <color indexed="8"/>
        <rFont val="Arial"/>
        <family val="2"/>
      </rPr>
      <t xml:space="preserve">
1. </t>
    </r>
    <r>
      <rPr>
        <sz val="12"/>
        <color indexed="8"/>
        <rFont val="Arial"/>
        <family val="2"/>
      </rPr>
      <t>The ratio doesn't look right- Go back and check all the figures you have entered on the investment and value sheets to ensure you have entered the correct numbers.</t>
    </r>
  </si>
  <si>
    <t>Insurance</t>
  </si>
  <si>
    <t>Advertising and recruitment</t>
  </si>
  <si>
    <t>Induction and training</t>
  </si>
  <si>
    <t xml:space="preserve">Volunteer administration and support </t>
  </si>
  <si>
    <t>Cost of attending events, printing leafelts/posters etc., for reqruitment purposes</t>
  </si>
  <si>
    <t>Cost of room hire, materials, food &amp; drink if provided, staff time (unless already included, above)/fees paid to external trainers</t>
  </si>
  <si>
    <t xml:space="preserve">Expenses </t>
  </si>
  <si>
    <t>Supplies and equipment</t>
  </si>
  <si>
    <t>Provided to volunteers, over and above that which staff/contractors would use</t>
  </si>
  <si>
    <t>IT systems for data collection / feedback of results</t>
  </si>
  <si>
    <t>Extra costs for special needs volunteers</t>
  </si>
  <si>
    <t xml:space="preserve">Validation costs </t>
  </si>
  <si>
    <t>Year 1</t>
  </si>
  <si>
    <t>Year 2</t>
  </si>
  <si>
    <t>Year 3</t>
  </si>
  <si>
    <t>Year 4</t>
  </si>
  <si>
    <t>Year 5</t>
  </si>
  <si>
    <t>Year 6</t>
  </si>
  <si>
    <t>Year 7</t>
  </si>
  <si>
    <t>Year 8</t>
  </si>
  <si>
    <t>Year 9</t>
  </si>
  <si>
    <t>Year 10</t>
  </si>
  <si>
    <t>Determining evaluation approach</t>
  </si>
  <si>
    <t>High</t>
  </si>
  <si>
    <t>Med-High</t>
  </si>
  <si>
    <t>Medium</t>
  </si>
  <si>
    <t>Low</t>
  </si>
  <si>
    <t>Med-Low</t>
  </si>
  <si>
    <t>Importance to organisation</t>
  </si>
  <si>
    <t>Input Box</t>
  </si>
  <si>
    <t>Notes</t>
  </si>
  <si>
    <t>Type text
into box</t>
  </si>
  <si>
    <t>Optional additional data collection</t>
  </si>
  <si>
    <t>Mandatory existing data collection</t>
  </si>
  <si>
    <t>Mandatory additional data collection</t>
  </si>
  <si>
    <t>Select from drop-down list</t>
  </si>
  <si>
    <t>Public engagement</t>
  </si>
  <si>
    <t>Yes</t>
  </si>
  <si>
    <t>No</t>
  </si>
  <si>
    <t>Unsure</t>
  </si>
  <si>
    <t>Input box</t>
  </si>
  <si>
    <t>Background information</t>
  </si>
  <si>
    <t>Summarise proposed CS option</t>
  </si>
  <si>
    <t>Discount rate to apply in analysis</t>
  </si>
  <si>
    <t>Once the above is completed please move to the Costs tab</t>
  </si>
  <si>
    <t>Return (savings) from investment</t>
  </si>
  <si>
    <t>Cost of use of CS for monitoring</t>
  </si>
  <si>
    <t>Investment in CS monitoring project</t>
  </si>
  <si>
    <t>Results of analysis of use of citizen science for environmental monitoring</t>
  </si>
  <si>
    <t>Costs of use of CS for monitoring</t>
  </si>
  <si>
    <t>Benefits from use of CS for monitoring</t>
  </si>
  <si>
    <t>ROI ratio</t>
  </si>
  <si>
    <t>Feasibility of use of CS</t>
  </si>
  <si>
    <t>Financial parameters</t>
  </si>
  <si>
    <t>Weighting</t>
  </si>
  <si>
    <t>Period of analysis (number of years)</t>
  </si>
  <si>
    <t>Volunteer clothing</t>
  </si>
  <si>
    <t>IT licensing or interface modification costs; App development (inc. upgrades)</t>
  </si>
  <si>
    <t>Use of organisation's staff</t>
  </si>
  <si>
    <t>Use of volunteers</t>
  </si>
  <si>
    <t>Use of contractors</t>
  </si>
  <si>
    <t>General crowd-sourcing of information</t>
  </si>
  <si>
    <t>Training volunteers to undertake work as experts</t>
  </si>
  <si>
    <t>Use of untrained volunteers to collect data in the field</t>
  </si>
  <si>
    <t>Please complete the information below:</t>
  </si>
  <si>
    <t>None</t>
  </si>
  <si>
    <t>Total</t>
  </si>
  <si>
    <t>Benefits from use of citizen science for environmental monitoring</t>
  </si>
  <si>
    <t>Cost of the volunteer insurance policy or a percentage of the organisation's overall insurance policy to cover volunteers.</t>
  </si>
  <si>
    <t>Value in a year</t>
  </si>
  <si>
    <t>Staff costs for quality assurance checks / data verification per annum</t>
  </si>
  <si>
    <t>Organisation perspective:</t>
  </si>
  <si>
    <t>Cost of the monitoring using alternative</t>
  </si>
  <si>
    <t>Total Present Value</t>
  </si>
  <si>
    <t>Default values</t>
  </si>
  <si>
    <t xml:space="preserve"> </t>
  </si>
  <si>
    <t>Replace existing optional data collection</t>
  </si>
  <si>
    <t>Multiple reasons</t>
  </si>
  <si>
    <t>Have you referred to best practice guides and existing citizen science expertise?</t>
  </si>
  <si>
    <t>Have you defined your scientific aims? (e.g. a question to be addressed, or an environmental state to monitor)</t>
  </si>
  <si>
    <t>Have you defined the number of records and coverage (over space and time) necessary for the activity to be successful?</t>
  </si>
  <si>
    <t>Have you considered how you will assess the accuracy of the records?</t>
  </si>
  <si>
    <t>ENGAGEMENT</t>
  </si>
  <si>
    <t>RESOURCES</t>
  </si>
  <si>
    <t>Can you commit resources for the life of the activity?</t>
  </si>
  <si>
    <t>These questions have been developed based upon expertise gained from Tweddle et al. (2012) &amp; Pocock et al. (2014). Thanks to Helen Roy (Centre for Ecology &amp; Hydrology) and Mary Gardiner (Ohio State University) for comments.</t>
  </si>
  <si>
    <t>Screening questions*: please answer each question before continuing to the next</t>
  </si>
  <si>
    <t xml:space="preserve"> * </t>
  </si>
  <si>
    <t xml:space="preserve">  Response</t>
  </si>
  <si>
    <t>Proceed. It is important that your scientific aims are clear and precise before developing the activity – writing down the question or hypothesis is helpful. It can be extremely valuable to communicate the aims to participants and manage expectations of outcomes.</t>
  </si>
  <si>
    <t>Warning. It is important to have clearly stated aims for the activity. It can be extremely valuable to communicate the aims to participants and manage expectations of outcomes.</t>
  </si>
  <si>
    <t>Proceed. This demonstrates that you have clearly considered the scientific aims of your project.</t>
  </si>
  <si>
    <t>Warning. It is valuable to consider the ideal, and minimum, sample size and the coverage necessary to fulfil the scientific aims of the activity.</t>
  </si>
  <si>
    <t>Proceed. Ensuring the data are of known quality and this is fit-for-purpose is essential for the scientific rigour of citizen science.</t>
  </si>
  <si>
    <t xml:space="preserve">Warning. Ensuring the data are of known quality and this is fit-for-purpose is essential for the scientific rigour of citizen science. One option is to verify every record (e.g. with photographic evidence), but other approaches can be considered. </t>
  </si>
  <si>
    <t>Proceed. Note that it can be advantageous to consider a specific audience, rather than the ‘general public’, in order to help you target your communication and recruitment. The pilot of your activity (a small-scale trial, or working with focus groups) is an excellent time to test your understanding of people’s motivations.</t>
  </si>
  <si>
    <t>Warning. It is important to define your target audience, and can be advantageous to be more specific than the ‘general public’. This will help you focus your communication and recruitment. Although you have justified why the data are important, often this will not match with participant’s motivations. It is important to consider why people will get involved.</t>
  </si>
  <si>
    <t>Proceed. Be aware that citizen science is costly in time and resources. This cost-benefit tool will help you justify spending resources on this activity.</t>
  </si>
  <si>
    <t>Proceed. Evaluation is an important part of citizen science, enabling you to assess whether you are meeting your aims (summative evaluation), and how the activity can be adapted to better support these aims (formative evaluation).</t>
  </si>
  <si>
    <t>Warning. Initiating a citizen science activity means that you have responsibility to ensure support for the activity for its duration.</t>
  </si>
  <si>
    <t>Warning. Before the activity begins it is important to consider how you will assess its success.</t>
  </si>
  <si>
    <t>Introduction</t>
  </si>
  <si>
    <t>Note: please calibrate for your organisation</t>
  </si>
  <si>
    <t>Enter value. Note: a discount rate is the interest rate used in discounted cash flow analysis to determine the present value of future cash flows. A rate of 3.5% is set as default (check with your organisation the rate that should be used)</t>
  </si>
  <si>
    <t>Enter value. Note: if more than 1 year then please fill in the yellow cells in the Costs and Benefits sheets (insert columns if more than 10 years are required)
in box</t>
  </si>
  <si>
    <r>
      <t>Present value</t>
    </r>
    <r>
      <rPr>
        <sz val="10"/>
        <color theme="0" tint="-0.499984740745262"/>
        <rFont val="Calibri"/>
        <family val="2"/>
        <scheme val="minor"/>
      </rPr>
      <t xml:space="preserve"> (assumes all costs and benefits occur at year-end)</t>
    </r>
  </si>
  <si>
    <t>No baseline - nothing being done at this time</t>
  </si>
  <si>
    <t>Combination of traning volunteers to undertake work &amp; paid workers</t>
  </si>
  <si>
    <t>External (e.g. government, lottery, grant)</t>
  </si>
  <si>
    <t>Both this organisation &amp; external funders</t>
  </si>
  <si>
    <t>This organisation's budget</t>
  </si>
  <si>
    <t>Cost per volunteer</t>
  </si>
  <si>
    <t>Number of volunteers in project</t>
  </si>
  <si>
    <t>Total cost</t>
  </si>
  <si>
    <t>The benefits to wider society:</t>
  </si>
  <si>
    <t>Present value:</t>
  </si>
  <si>
    <t>Year</t>
  </si>
  <si>
    <t>Cost</t>
  </si>
  <si>
    <t>Enter the multiplication percentage to be applied:</t>
  </si>
  <si>
    <t>You can use this calculator to help estimate the High, Medium and Low costs:</t>
  </si>
  <si>
    <t>Have you piloted the methodology with your target audience? Have you evaluated the results of the pilot and concluded that citizen science is a suitable approach?</t>
  </si>
  <si>
    <t>Have you defined the message/s that will be communicated through the activity? Have you concluded that a citizen science approach is more suitable than a communication campaign?</t>
  </si>
  <si>
    <t>Proceed. However, be aware that while collaboration between organisers and potential participants can be very productive, it is important to have a shared and clear understanding of expectations (e.g. about feedback or outcomes) from the start of the collaboration.</t>
  </si>
  <si>
    <t>Warning. Many successful citizen science activities are developed without collaboration with potential participants, but nonetheless it is essential to consider the participant’s motivations and expectations. Pilot work is very helpful in this regard.</t>
  </si>
  <si>
    <t>Proceed. Use evaluation of the pilot to modify your scientific aims, methodology and methods of engagement, as appropriate, in order to improve data collection and/or participants’ experience. Accept the possibility that the pilot could reveal that the activity is not currently suitable for citizen science.</t>
  </si>
  <si>
    <t>Warning. A pilot can be done in many different ways (e.g. small-scale trials or working with focus groups) but it is an important part of developing an activity. Be open to adapting, restructuring or even halting your plans based on the results of the pilot. A cost-benefit assessment can be done both before and after the pilot.</t>
  </si>
  <si>
    <t xml:space="preserve">Proceed. It is worth checking for latest information on best practice, e.g. the resource library at https://crowdsourcing-toolkit.sites.usa.gov/ . There are guides on many aspects of citizen science. In particular, a guide to help you explore how to choose citizen science approaches and another one to help you develop and run citizen science is available at: http://www.ceh.ac.uk/citizen-science-best-practice-guide . </t>
  </si>
  <si>
    <t xml:space="preserve">Warning. It is important to consider the message/s you are seeking to communicate in conjunction with the target audience. Be aware that if you have a clear message that needs to be communicated then a communication campaign could be more effective than citizen science. </t>
  </si>
  <si>
    <t>Proceed.Sometimes communication is more effective through a focussed communication campaign rather than through citizen science. However, citizen science does have additional benefits of engagement (and data collection) which makes it a relevant approach.</t>
  </si>
  <si>
    <r>
      <t xml:space="preserve">Input Box                                       </t>
    </r>
    <r>
      <rPr>
        <b/>
        <sz val="10"/>
        <color theme="0"/>
        <rFont val="Calibri"/>
        <family val="2"/>
        <scheme val="minor"/>
      </rPr>
      <t xml:space="preserve">  (select from drop-down list)</t>
    </r>
  </si>
  <si>
    <t>(Note: undiscounted value)</t>
  </si>
  <si>
    <t>(If YES then the answer to the above question should also be YES. If not, then use Cost-Effectiveness Analysis)</t>
  </si>
  <si>
    <t>The Outputs summary tab contains all of the results for each evaluation approach (where completed).</t>
  </si>
  <si>
    <t>The Default values tab contains some data used for the calculations, and tools to help you generate some of this data. Where this data is used, it should be updated for your organisation.</t>
  </si>
  <si>
    <t>Enter cost: how much is the monitoring cost as undertaken by your organisation/contractors? (if not currently undertaken then please enter a value of 0). If taking place over multiple years (&gt;1) then use the Present Value Cost tool in the Default values tab</t>
  </si>
  <si>
    <t>Once data entry is completed please move to the Outputs summary tab</t>
  </si>
  <si>
    <r>
      <t xml:space="preserve">If an analysis option has not been identified from the above then Cost-Effectiveness Analysis (CEA) is the default option </t>
    </r>
    <r>
      <rPr>
        <sz val="12"/>
        <color theme="1"/>
        <rFont val="Calibri"/>
        <family val="2"/>
        <scheme val="minor"/>
      </rPr>
      <t>(it will compare the costs of using CS with the alternative)</t>
    </r>
  </si>
  <si>
    <t>Discount factor applied (for CEA and CBA)</t>
  </si>
  <si>
    <t>In the Costs tab enter the required information about the costs of using CS. Also complete the MCA (Multi-Criteria Analysis information if you are using this evaluation approach).</t>
  </si>
  <si>
    <t>To use the tool please first open the Screening tab and answer all 10 questions, either Yes or No, using the drop-down list.    Responses are provided to help guide your planning for CS.</t>
  </si>
  <si>
    <t>Warning. There is an increasing amount of information available on all aspects of citizen science, e.g.. the resource library at https://crowdsourcing-toolkit.sites.usa.gov/. By building on best practice you will not make easily-avoided mistakes and should enhance the success of the activity.</t>
  </si>
  <si>
    <t>Act upon ‘Warning’ responses before beginning your citizen science activity. It may be that citizen science is not appropriate. Now go on to the Set-up tab.</t>
  </si>
  <si>
    <t>Location of CS activity                                                             (optional - this is just for your reference)</t>
  </si>
  <si>
    <t>Do you simply want analysis of the direct costs and benefits to your organisation of using CS?</t>
  </si>
  <si>
    <t>Is the available evidence on the benefits of CS mainly qualitative (rather than quantitative or monetised)?</t>
  </si>
  <si>
    <t>Do the important outcomes (benefits) of CS have a monetary value (either directly quantified, or estimated)?</t>
  </si>
  <si>
    <t xml:space="preserve">Do you want to compare monetised benefits with monetised costs (i.e. a net gain appraisal)? </t>
  </si>
  <si>
    <t>Reasons:</t>
  </si>
  <si>
    <t>The benefits to the volunteers:</t>
  </si>
  <si>
    <t>The benefits to your organisation:</t>
  </si>
  <si>
    <t>In the Set-up tab please enter background information on the CS project/monitoring to be evaluated, including financial parameters.  You can then determine which evaluation approach is most suitable.</t>
  </si>
  <si>
    <t>In the Benefits tab enter the volunteer data. This is used to calculate the savings from using volunteers in the CS project/monitoring instead of paid staff or contractors to collect the data. If doing the MCA then please complete this section using the drop-down lists. For CBA (Cost-Benefit Analysis) update the benefit values in the Default values tab first.</t>
  </si>
  <si>
    <t>Is the project/monitoring initiated in collaboration with potential participants?</t>
  </si>
  <si>
    <t>Do you have resources to evaluate the project/monitoring: the quality and amount of data and the participant’s experience?</t>
  </si>
  <si>
    <t>Citizen science project/monitoring name                                                    (optional - this is just for your reference)</t>
  </si>
  <si>
    <t>CS project/monitoring type: why are you considering use of CS?</t>
  </si>
  <si>
    <t>The source of the CS project/monitoring funds</t>
  </si>
  <si>
    <t>Staff costs per annum</t>
  </si>
  <si>
    <t>Note: should include overhead costs</t>
  </si>
  <si>
    <t>Support worker costs per annum (including any overheads)</t>
  </si>
  <si>
    <t>Note: should be relevant to the particular CS activity</t>
  </si>
  <si>
    <t>Impact of loss of staff expertise (as relates to the particular skills involved in the monitoring)</t>
  </si>
  <si>
    <t>Impact of poor quality of data collected (i.e. the importance of this data)</t>
  </si>
  <si>
    <t>Note: this is low if contractors are currently used</t>
  </si>
  <si>
    <t>Note: this is low if mitigation measures are planned to be put in place (e.g. training)</t>
  </si>
  <si>
    <t>Protective clothing or uniform, badges, etc provided free to volunteers  (in excess of that provided for staff or contractors)</t>
  </si>
  <si>
    <t>Office expenses &amp; travel to meetings for the project, plus cost of volunteer communications (e.g. newsletter), social events</t>
  </si>
  <si>
    <r>
      <t xml:space="preserve">If Yes, then use Return on Investment (RoI) analysis </t>
    </r>
    <r>
      <rPr>
        <sz val="11"/>
        <color theme="1"/>
        <rFont val="Calibri"/>
        <family val="2"/>
        <scheme val="minor"/>
      </rPr>
      <t>(this will give an indication of the financial savings compared with the costs of using CS)</t>
    </r>
  </si>
  <si>
    <r>
      <t xml:space="preserve">If Yes, then use Multi-Critera Analysis (MCA) </t>
    </r>
    <r>
      <rPr>
        <sz val="11"/>
        <color theme="1"/>
        <rFont val="Calibri"/>
        <family val="2"/>
        <scheme val="minor"/>
      </rPr>
      <t xml:space="preserve">(this takes account of difficult to value benefits)                                                                                                                                                                          </t>
    </r>
    <r>
      <rPr>
        <u/>
        <sz val="11"/>
        <color theme="1"/>
        <rFont val="Calibri"/>
        <family val="2"/>
        <scheme val="minor"/>
      </rPr>
      <t>Note</t>
    </r>
    <r>
      <rPr>
        <sz val="11"/>
        <color theme="1"/>
        <rFont val="Calibri"/>
        <family val="2"/>
        <scheme val="minor"/>
      </rPr>
      <t>: MCA does NOT provide estimates of money costs or savings values and requires input of a large amount of information!</t>
    </r>
  </si>
  <si>
    <r>
      <t xml:space="preserve">If Yes, then use Cost-Benefit Analysis (CBA) </t>
    </r>
    <r>
      <rPr>
        <sz val="11"/>
        <color theme="1"/>
        <rFont val="Calibri"/>
        <family val="2"/>
        <scheme val="minor"/>
      </rPr>
      <t>(this will indicate the net gain in monetary terms of using CS, but only include aspects that have monetary values assigned to them)</t>
    </r>
  </si>
  <si>
    <t xml:space="preserve">Travel and subsistence expenses that can be claimed by volunteers </t>
  </si>
  <si>
    <t xml:space="preserve">Value of this volunteer role*
</t>
  </si>
  <si>
    <t>REQUIREMENTS</t>
  </si>
  <si>
    <t>Have you defined a target audience (with the required skills) and considered their motivations for taking part?</t>
  </si>
  <si>
    <t>The high-level screening questions are used for assessing the feasibility of adopting citizen science.</t>
  </si>
  <si>
    <t>Where figures of staff salary costs are unavailable the tool offers the option of entering the number of Full-Time Equivalent staff instead, or use of a drop-down list of ‘levels of costs’ where these figures are not available. These values are linked to the default values worksheet (not only does the default values sheet contain data used for the calculations, but it also has some simple calculator tools to help the user generate some of these data), which should be updated for each organisation. If the citizen science activity takes place over more than one year then data for multiple years are required, with a separate column for each year. Some additional data are required in the costs worksheet if the Multi-Criteria Analysis evaluation approach is being used.</t>
  </si>
  <si>
    <t>The level of benefit is used to create a score for each benefit. The benefit scale used is as follows:</t>
  </si>
  <si>
    <t xml:space="preserve">The importance scale is used for weighting each benefit. There is also an additional question on the relative importance of the (combined) benefits identified above compared to the costs / savings from the use of citizen science. </t>
  </si>
  <si>
    <t xml:space="preserve">The list is reasonably comprehensive and it could be time consuming to complete it. However, this is the nature of a Multi-Criteria Analysis and answers are only required for benefits that are expected to result from the citizen science activity. </t>
  </si>
  <si>
    <t xml:space="preserve">The outputs summary worksheet contains all of the results for each evaluation approach (where completed), namely Return On Investment, Cost-Effectiveness Analysis, Cost-Benefit Analysis and Multi-Criteria Analysis. It should be noted that the Return On Investment analysis uses undiscounted values whilst the Cost-Effectiveness Analysis and Cost-Benefit Analysis uses discounted values (NPV function). This means that the total value of costs will be different between the discounted and undiscounted values. </t>
  </si>
  <si>
    <t>Screening</t>
  </si>
  <si>
    <t>Set-up</t>
  </si>
  <si>
    <t>Costs</t>
  </si>
  <si>
    <t>Benefits</t>
  </si>
  <si>
    <t>Outputs</t>
  </si>
  <si>
    <t xml:space="preserve">The tool requires answering all 10 screening questions (either Yes or No, using the drop-down list).Once it has been identified that citizen science is possible for use in the proposed environmental monitoring project then the viability can be assessed. The tool consists of a number of worksheets requiring inputs on the project being assessed. </t>
  </si>
  <si>
    <t xml:space="preserve">In the set-up worksheet background information is entered on the citizen science project being evaluated, such as name, location, the alternative to using citizen science, and financial parameters. The tool then helps determine which evaluation approach may be suitable (based on the framework described in the acommpanying report). </t>
  </si>
  <si>
    <t>In the costs worksheet the user is required to enter information about the costs of using citizen science in the environmental monitoring project being assessed.</t>
  </si>
  <si>
    <t>This section contains more detailed notes for reference on use of the tool:</t>
  </si>
  <si>
    <t>This worksheet also contains a note to the user to undertake sensitivity analysis once the initial calculation has been completed in order to determine the likely upper and lower bound case and to see which are the key variables that might influence the overall outcome. The same could be applied to the Multi-Criteria Analysis, where the user changes some of the estimated levels of the benefits.</t>
  </si>
  <si>
    <t>Note: the alternative to citizen science is the existing situation or alternative monitoring option (i.e use of organisation's staff or contractors)</t>
  </si>
  <si>
    <t xml:space="preserve"> It is strongly recommended that you now vary the largest cost and benefit variables to their upper and lower likely levels. This helps your assessment to be more rigorous.</t>
  </si>
  <si>
    <t>Sensitivity analysis:</t>
  </si>
  <si>
    <t>Alternative option Present Value Cost for the element to be undertaken by use of CS                                              (over entire period being considered)</t>
  </si>
  <si>
    <r>
      <t xml:space="preserve">Summarise alternative situation                                                  </t>
    </r>
    <r>
      <rPr>
        <i/>
        <sz val="11"/>
        <color theme="1"/>
        <rFont val="Calibri"/>
        <family val="2"/>
        <scheme val="minor"/>
      </rPr>
      <t xml:space="preserve"> </t>
    </r>
    <r>
      <rPr>
        <i/>
        <sz val="10"/>
        <color theme="1"/>
        <rFont val="Calibri"/>
        <family val="2"/>
        <scheme val="minor"/>
      </rPr>
      <t xml:space="preserve"> </t>
    </r>
    <r>
      <rPr>
        <i/>
        <sz val="9"/>
        <color theme="1"/>
        <rFont val="Calibri"/>
        <family val="2"/>
        <scheme val="minor"/>
      </rPr>
      <t>(In order to assess citizen science, it needs to be compared to an alternative, i.e. the existing or potential cost from not using citizen science)</t>
    </r>
  </si>
  <si>
    <t>Select from drop-down list. If the citizen science activity will replace existing monitoring then you wil need to collate data on the costs of this existing activity</t>
  </si>
  <si>
    <t>Select from drop-down list. Ensure that the cost information used in this assessment reflects the option that you have selected here</t>
  </si>
  <si>
    <t>Select from drop-down list. If external funds are available for the citizen science activity then the costs of citizen science may not be relevant to a financial analysis from your organisation's perspective</t>
  </si>
  <si>
    <r>
      <t xml:space="preserve">Welcome to the citizen science evaluation tool </t>
    </r>
    <r>
      <rPr>
        <b/>
        <sz val="16"/>
        <color theme="6" tint="-0.249977111117893"/>
        <rFont val="Calibri"/>
        <family val="2"/>
        <scheme val="minor"/>
      </rPr>
      <t>(Beta version: 31st March 2016)</t>
    </r>
  </si>
  <si>
    <t xml:space="preserve">This tool was developed as part of the UKEOF project:  'Citizen Science and Environmental Monitoring: Towards a Methodology for Evaluating Opportunities, Costs and Benefits' (2016)  </t>
  </si>
  <si>
    <t xml:space="preserve">Alternative option:                      Present Value Cost tool                   </t>
  </si>
  <si>
    <t>Note that these are the costs of the alternative that are relevant to the activity being considered</t>
  </si>
  <si>
    <t xml:space="preserve">The benefits worksheet is used to assess the different benefits from the use of citizen science. It requires the user to enter the volunteer data, which will be used to calculate the savings from using volunteers in the citizen science project instead of paid staff or contractors. This includes data on the hourly cost, total hours per week, number of weeks and number of volunteers for each role, as well as the work rate equivalent (to take account of the fact that volunteers’ work output may be less than that of paid staff – or perhaps higher if less time is required to travel to monitoring locations). Additional columns are provided for entering data where a project runs for more than one year. Some benefit values for health/well-being and education/skills are included in the tool, based on default values. If using the Cost-Benefit Analysis approach then it is imperative firstly to update the benefit values in the default values worksheet based on data relevant to the circumstances. </t>
  </si>
  <si>
    <t xml:space="preserve">If using the Multi-Criteria Analysis approach then the user is required to enter the levels of benefit (using a drop-down menu choice) and the importance of the benefit to the organisation of a number of benefits (where these are relevant). </t>
  </si>
  <si>
    <r>
      <t xml:space="preserve">Default values </t>
    </r>
    <r>
      <rPr>
        <sz val="12"/>
        <rFont val="Calibri"/>
        <family val="2"/>
        <scheme val="minor"/>
      </rPr>
      <t/>
    </r>
  </si>
  <si>
    <t>See notes about the costs and benefits worksheets above.</t>
  </si>
  <si>
    <t>(Beta version: 31st March 2016)</t>
  </si>
  <si>
    <t>The UKEOF Citizen Science Working Group has identified a need to better understand the potential for citizen scientists to become more involved in environmental monitoring programmes, and how to identify and calculate the costs and benefits of them doing so. A project team consisting of experts from WRc, CEH and fera were engaged to undertake an analysis of the current and potential use of citizen science in environmental monitoring, and to identify a method for assessing the feasibility and viability of using citizen science. The project was conducted over several months, between September 2015 and March 2016, and involved undertaking a survey of UKEOF members, conducting reviews of the literature, as well as developing an evaluation framework which was then realised in the form of an operational tool. Whilst there is much information on best practice in citizen science, there is no readily-available evaluation tool that meets UKEOF requirements. There are a number of approaches that could be used although some are better for particular circumstances and some have significant drawbacks. An evaluation of the approaches was undertaken and a short-list identified. The approaches included: ‘Return On Investment’, ‘Cost-Effectiveness Analysis’, ‘Cost-Benefit Analysis’, and ‘Multi-Criteria Analysis’. Based on the evaluation of approaches it was found that there is not a single methodology that will allow UKEOF partners to undertake a simple and proportionate assessment of the viability of citizen monitoring; rather, a framework can be devised that utilises all four approaches. The theoretical framework was developed into a (spreadsheet) tool, which was tested with a number of scenarios. It was recommended that the tool should be piloted and further refined, but could be made available to others outside of UKEOF even at this stage as there is likely to be interest from a number of organisations, including internationally.</t>
  </si>
  <si>
    <t>The value of volunteer role calculation is a further development of the work of Gaskin, K. (2011) VIVA – The Volunteer Investment and Value Audit: A self-help guide. Second edition. Institute for Volunteering Research.</t>
  </si>
  <si>
    <t>Value of health &amp; well-being benefits that accrue to the volunteer (per hour)</t>
  </si>
  <si>
    <t>Value of education and skills benefits that accrue to the volunteer (per hour)</t>
  </si>
  <si>
    <t>(Note: if less than 1 then this means a loss)</t>
  </si>
  <si>
    <t>CBA net total</t>
  </si>
  <si>
    <t>This tool is still under development, but you are welcome to use it (feedback would be gratefully received). However, none of the parties below guarantee the accuracy of the tool and therefore accept no liability for any losses incurred as a result of its use.</t>
  </si>
  <si>
    <t>Conker Tree Science</t>
  </si>
  <si>
    <t>UK</t>
  </si>
  <si>
    <t>collecting data</t>
  </si>
  <si>
    <t>field worker</t>
  </si>
  <si>
    <t>Weighting for MCA</t>
  </si>
  <si>
    <t>Very high</t>
  </si>
  <si>
    <t>other options can be used</t>
  </si>
  <si>
    <t>Non-monetised costs</t>
  </si>
  <si>
    <t>Non-monetised benefits</t>
  </si>
  <si>
    <t>Med-low</t>
  </si>
  <si>
    <t>Med-high</t>
  </si>
  <si>
    <t>Value of this volunteer role</t>
  </si>
  <si>
    <t>Senior staff</t>
  </si>
  <si>
    <t>Junior staff</t>
  </si>
  <si>
    <t>Category*</t>
  </si>
  <si>
    <t>Staff costs: Coordinating and supporting volunteers</t>
  </si>
  <si>
    <t>Staff costs: Validation of data</t>
  </si>
  <si>
    <t xml:space="preserve">Staff costs: Other </t>
  </si>
  <si>
    <t>STAFF COSTS (salary + overheads)</t>
  </si>
  <si>
    <t>Staff</t>
  </si>
  <si>
    <t>Rate</t>
  </si>
  <si>
    <t>Other costs: Recruitment and advertising</t>
  </si>
  <si>
    <t>Other costs: Coordinating and supporting volunteers</t>
  </si>
  <si>
    <t>Training and induction</t>
  </si>
  <si>
    <t>Other costs: IT systems for data collection / feedback of results</t>
  </si>
  <si>
    <t>Other costs: IT maintenance</t>
  </si>
  <si>
    <t>Staff costs: Project planning and development</t>
  </si>
  <si>
    <t>Staff costs: Project development</t>
  </si>
  <si>
    <t>Other costs: Equipment and supplies</t>
  </si>
  <si>
    <t xml:space="preserve">Other costs: Volunteer expenses </t>
  </si>
  <si>
    <t>Other costs: Insurance</t>
  </si>
  <si>
    <t>(Beta version 2: 10th May 2017)</t>
  </si>
  <si>
    <t>Other costs: Other</t>
  </si>
  <si>
    <t>OTHER COSTS for the project       (not per volunteer)</t>
  </si>
  <si>
    <t>Costs of citizen science for environmental monitoring</t>
  </si>
  <si>
    <r>
      <rPr>
        <i/>
        <sz val="12"/>
        <color theme="1"/>
        <rFont val="Calibri"/>
        <family val="2"/>
        <scheme val="minor"/>
      </rPr>
      <t xml:space="preserve">Or </t>
    </r>
    <r>
      <rPr>
        <sz val="12"/>
        <color theme="1"/>
        <rFont val="Calibri"/>
        <family val="2"/>
        <scheme val="minor"/>
      </rPr>
      <t>Full time equivalent staff</t>
    </r>
  </si>
  <si>
    <t>* Some of these expenditure categories are based upon the work of Gaskin, K. (2011) VIVA – The Volunteer Investment and Value Audit: A self-help guide. Second edition. Institute for Volunteering Research.</t>
  </si>
  <si>
    <t>Total Present Value:</t>
  </si>
  <si>
    <t>Annual cost</t>
  </si>
  <si>
    <t>Year 1 (defaults to annual cost, if given)</t>
  </si>
  <si>
    <t>Annual total</t>
  </si>
  <si>
    <t>Value per hour (per person)</t>
  </si>
  <si>
    <t>Other monetised values</t>
  </si>
  <si>
    <t>Education and skills</t>
  </si>
  <si>
    <t>Health and well-being</t>
  </si>
  <si>
    <r>
      <rPr>
        <b/>
        <sz val="12"/>
        <color rgb="FFFF0000"/>
        <rFont val="Calibri"/>
        <family val="2"/>
        <scheme val="minor"/>
      </rPr>
      <t>ENTER</t>
    </r>
    <r>
      <rPr>
        <b/>
        <sz val="12"/>
        <color theme="1"/>
        <rFont val="Calibri"/>
        <family val="2"/>
        <scheme val="minor"/>
      </rPr>
      <t xml:space="preserve"> Year 1 costs (for CBA, CEA and MCA) </t>
    </r>
    <r>
      <rPr>
        <b/>
        <i/>
        <sz val="12"/>
        <color theme="1"/>
        <rFont val="Calibri"/>
        <family val="2"/>
        <scheme val="minor"/>
      </rPr>
      <t>OR</t>
    </r>
    <r>
      <rPr>
        <b/>
        <sz val="12"/>
        <color theme="1"/>
        <rFont val="Calibri"/>
        <family val="2"/>
        <scheme val="minor"/>
      </rPr>
      <t xml:space="preserve"> </t>
    </r>
    <r>
      <rPr>
        <b/>
        <sz val="12"/>
        <color rgb="FF00B0F0"/>
        <rFont val="Calibri"/>
        <family val="2"/>
        <scheme val="minor"/>
      </rPr>
      <t>Total costs</t>
    </r>
    <r>
      <rPr>
        <b/>
        <sz val="12"/>
        <color theme="1"/>
        <rFont val="Calibri"/>
        <family val="2"/>
        <scheme val="minor"/>
      </rPr>
      <t xml:space="preserve"> (for </t>
    </r>
    <r>
      <rPr>
        <b/>
        <sz val="12"/>
        <color rgb="FF00B0F0"/>
        <rFont val="Calibri"/>
        <family val="2"/>
        <scheme val="minor"/>
      </rPr>
      <t>RoI</t>
    </r>
    <r>
      <rPr>
        <b/>
        <sz val="12"/>
        <color theme="1"/>
        <rFont val="Calibri"/>
        <family val="2"/>
        <scheme val="minor"/>
      </rPr>
      <t>)</t>
    </r>
  </si>
  <si>
    <r>
      <rPr>
        <b/>
        <sz val="12"/>
        <color rgb="FFFF0000"/>
        <rFont val="Calibri"/>
        <family val="2"/>
        <scheme val="minor"/>
      </rPr>
      <t>ENTER</t>
    </r>
    <r>
      <rPr>
        <b/>
        <sz val="12"/>
        <color theme="1"/>
        <rFont val="Calibri"/>
        <family val="2"/>
        <scheme val="minor"/>
      </rPr>
      <t xml:space="preserve"> Year 2-10 costs (for CBA, CEA and MCA) </t>
    </r>
  </si>
  <si>
    <t>What is Work Rate Equivalent?</t>
  </si>
  <si>
    <t>Examples:</t>
  </si>
  <si>
    <t>Work Rate Equivalent is a difficult value to estimate, but it is important when assessing the monetary value of volunteers.</t>
  </si>
  <si>
    <r>
      <rPr>
        <i/>
        <sz val="10"/>
        <color theme="1"/>
        <rFont val="Calibri"/>
        <family val="2"/>
        <scheme val="minor"/>
      </rPr>
      <t>example:</t>
    </r>
    <r>
      <rPr>
        <i/>
        <sz val="10"/>
        <color theme="1"/>
        <rFont val="Segoe Script"/>
        <family val="2"/>
      </rPr>
      <t xml:space="preserve"> collecting data</t>
    </r>
  </si>
  <si>
    <t>Value of the volunteers (per year)</t>
  </si>
  <si>
    <t>Volunteer role</t>
  </si>
  <si>
    <t>Equivalent paid role</t>
  </si>
  <si>
    <t>Expected number of volunteers</t>
  </si>
  <si>
    <r>
      <t>It is the efficiency of volunteers compared to paid workers in this role. It is used to work out the monetary equivalent value of the volunteer effort. Work Rate Equivalent should be considered across the whole dataset (</t>
    </r>
    <r>
      <rPr>
        <i/>
        <sz val="12"/>
        <color theme="1"/>
        <rFont val="Calibri"/>
        <family val="2"/>
        <scheme val="minor"/>
      </rPr>
      <t xml:space="preserve">not </t>
    </r>
    <r>
      <rPr>
        <sz val="12"/>
        <color theme="1"/>
        <rFont val="Calibri"/>
        <family val="2"/>
        <scheme val="minor"/>
      </rPr>
      <t>per individual).</t>
    </r>
  </si>
  <si>
    <t>4. I have £20 000 which I could use to paid a worker or to set up a citizen science project, both of which can answer my question. So I adjust the Work Rate Efficiency so the value of volunteers equals £20 000, and reflect whether its value is reasonable.</t>
  </si>
  <si>
    <r>
      <t xml:space="preserve">3. Volunteers are </t>
    </r>
    <r>
      <rPr>
        <b/>
        <sz val="12"/>
        <color theme="1"/>
        <rFont val="Calibri"/>
        <family val="2"/>
        <scheme val="minor"/>
      </rPr>
      <t>more efficient</t>
    </r>
    <r>
      <rPr>
        <sz val="12"/>
        <color theme="1"/>
        <rFont val="Calibri"/>
        <family val="2"/>
        <scheme val="minor"/>
      </rPr>
      <t xml:space="preserve"> than paid workers (because they live near sample sites and so travel time is less), so the Work Rate Equivalent is </t>
    </r>
    <r>
      <rPr>
        <b/>
        <sz val="12"/>
        <color theme="1"/>
        <rFont val="Calibri"/>
        <family val="2"/>
        <scheme val="minor"/>
      </rPr>
      <t>greater than 1</t>
    </r>
    <r>
      <rPr>
        <sz val="12"/>
        <color theme="1"/>
        <rFont val="Calibri"/>
        <family val="2"/>
        <scheme val="minor"/>
      </rPr>
      <t>.</t>
    </r>
  </si>
  <si>
    <r>
      <t xml:space="preserve">2. Volunteers are </t>
    </r>
    <r>
      <rPr>
        <b/>
        <sz val="12"/>
        <color theme="1"/>
        <rFont val="Calibri"/>
        <family val="2"/>
        <scheme val="minor"/>
      </rPr>
      <t>less efficient</t>
    </r>
    <r>
      <rPr>
        <sz val="12"/>
        <color theme="1"/>
        <rFont val="Calibri"/>
        <family val="2"/>
        <scheme val="minor"/>
      </rPr>
      <t xml:space="preserve"> than paid workers (they are slower and less experienced, or altogether they collect more data than is neccesary to address the question), so the Work Rate Equivalent is </t>
    </r>
    <r>
      <rPr>
        <b/>
        <sz val="12"/>
        <color theme="1"/>
        <rFont val="Calibri"/>
        <family val="2"/>
        <scheme val="minor"/>
      </rPr>
      <t>less than 1</t>
    </r>
    <r>
      <rPr>
        <sz val="12"/>
        <color theme="1"/>
        <rFont val="Calibri"/>
        <family val="2"/>
        <scheme val="minor"/>
      </rPr>
      <t>.</t>
    </r>
  </si>
  <si>
    <r>
      <t xml:space="preserve">1. Volunteers are </t>
    </r>
    <r>
      <rPr>
        <b/>
        <sz val="11"/>
        <color theme="1"/>
        <rFont val="Calibri"/>
        <family val="2"/>
        <scheme val="minor"/>
      </rPr>
      <t>directly equivalent</t>
    </r>
    <r>
      <rPr>
        <sz val="11"/>
        <color theme="1"/>
        <rFont val="Calibri"/>
        <family val="2"/>
        <scheme val="minor"/>
      </rPr>
      <t xml:space="preserve"> to paid workers in terms of their total inputs (e.g. time) and outputs (e.g. data points), so Work Rate Equivalent is </t>
    </r>
    <r>
      <rPr>
        <b/>
        <sz val="11"/>
        <color theme="1"/>
        <rFont val="Calibri"/>
        <family val="2"/>
        <scheme val="minor"/>
      </rPr>
      <t>equal to 1</t>
    </r>
    <r>
      <rPr>
        <sz val="11"/>
        <color theme="1"/>
        <rFont val="Calibri"/>
        <family val="2"/>
        <scheme val="minor"/>
      </rPr>
      <t>.</t>
    </r>
  </si>
  <si>
    <r>
      <rPr>
        <b/>
        <sz val="11"/>
        <color rgb="FFFF0000"/>
        <rFont val="Calibri"/>
        <family val="2"/>
        <scheme val="minor"/>
      </rPr>
      <t>ENTER</t>
    </r>
    <r>
      <rPr>
        <b/>
        <sz val="11"/>
        <color theme="1"/>
        <rFont val="Calibri"/>
        <family val="2"/>
        <scheme val="minor"/>
      </rPr>
      <t xml:space="preserve"> Year 2-9 expected number of volunteers number (for CBA, CEA and MCA)</t>
    </r>
  </si>
  <si>
    <r>
      <t xml:space="preserve">Total hours per week </t>
    </r>
    <r>
      <rPr>
        <sz val="11"/>
        <color indexed="8"/>
        <rFont val="Calibri"/>
        <family val="2"/>
        <scheme val="minor"/>
      </rPr>
      <t>(average per volunteer)</t>
    </r>
  </si>
  <si>
    <r>
      <t xml:space="preserve">Number of weeks worked (per </t>
    </r>
    <r>
      <rPr>
        <sz val="11"/>
        <color indexed="8"/>
        <rFont val="Calibri"/>
        <family val="2"/>
        <scheme val="minor"/>
      </rPr>
      <t>volunteer per year)</t>
    </r>
  </si>
  <si>
    <t>Work Rate Equivalent [click for info]</t>
  </si>
  <si>
    <t>Cost for an equivalent paid role (per hour)  [click for info]</t>
  </si>
  <si>
    <r>
      <rPr>
        <b/>
        <sz val="11"/>
        <color rgb="FFFF0000"/>
        <rFont val="Calibri"/>
        <family val="2"/>
        <scheme val="minor"/>
      </rPr>
      <t>ENTER</t>
    </r>
    <r>
      <rPr>
        <b/>
        <sz val="11"/>
        <color theme="1"/>
        <rFont val="Calibri"/>
        <family val="2"/>
        <scheme val="minor"/>
      </rPr>
      <t xml:space="preserve"> Year 1 number (for CBA, CEA and MCA) OR </t>
    </r>
    <r>
      <rPr>
        <b/>
        <sz val="11"/>
        <color rgb="FF00B0F0"/>
        <rFont val="Calibri"/>
        <family val="2"/>
        <scheme val="minor"/>
      </rPr>
      <t xml:space="preserve">Total </t>
    </r>
    <r>
      <rPr>
        <b/>
        <sz val="11"/>
        <color theme="1"/>
        <rFont val="Calibri"/>
        <family val="2"/>
        <scheme val="minor"/>
      </rPr>
      <t xml:space="preserve">(for </t>
    </r>
    <r>
      <rPr>
        <b/>
        <sz val="11"/>
        <color rgb="FF00B0F0"/>
        <rFont val="Calibri"/>
        <family val="2"/>
        <scheme val="minor"/>
      </rPr>
      <t>RoI</t>
    </r>
    <r>
      <rPr>
        <b/>
        <sz val="11"/>
        <color theme="1"/>
        <rFont val="Calibri"/>
        <family val="2"/>
        <scheme val="minor"/>
      </rPr>
      <t>)</t>
    </r>
  </si>
  <si>
    <t>Default values to be changed as required (used for Cost-Benefit Analysis)</t>
  </si>
  <si>
    <t>Level of likelihood</t>
  </si>
  <si>
    <r>
      <t xml:space="preserve">Loss of staff expertise from use of </t>
    </r>
    <r>
      <rPr>
        <b/>
        <sz val="11"/>
        <color rgb="FFFF0000"/>
        <rFont val="Calibri"/>
        <family val="2"/>
        <scheme val="minor"/>
      </rPr>
      <t>Citizen Science</t>
    </r>
    <r>
      <rPr>
        <sz val="11"/>
        <color rgb="FFFF0000"/>
        <rFont val="Calibri"/>
        <family val="2"/>
        <scheme val="minor"/>
      </rPr>
      <t>?</t>
    </r>
  </si>
  <si>
    <r>
      <t xml:space="preserve">Data collected by </t>
    </r>
    <r>
      <rPr>
        <b/>
        <sz val="11"/>
        <color rgb="FFFF0000"/>
        <rFont val="Calibri"/>
        <family val="2"/>
        <scheme val="minor"/>
      </rPr>
      <t>Citizen Science</t>
    </r>
    <r>
      <rPr>
        <sz val="11"/>
        <color theme="1"/>
        <rFont val="Calibri"/>
        <family val="2"/>
        <scheme val="minor"/>
      </rPr>
      <t xml:space="preserve"> is inadequate quality?</t>
    </r>
  </si>
  <si>
    <r>
      <t xml:space="preserve">Loss of staff expertise from use of the </t>
    </r>
    <r>
      <rPr>
        <b/>
        <sz val="11"/>
        <color rgb="FF00B0F0"/>
        <rFont val="Calibri"/>
        <family val="2"/>
        <scheme val="minor"/>
      </rPr>
      <t>alternative</t>
    </r>
    <r>
      <rPr>
        <sz val="11"/>
        <color theme="1"/>
        <rFont val="Calibri"/>
        <family val="2"/>
        <scheme val="minor"/>
      </rPr>
      <t xml:space="preserve"> to Citizen Science?</t>
    </r>
  </si>
  <si>
    <r>
      <t xml:space="preserve">Data collected by the </t>
    </r>
    <r>
      <rPr>
        <b/>
        <sz val="11"/>
        <color rgb="FF00B0F0"/>
        <rFont val="Calibri"/>
        <family val="2"/>
        <scheme val="minor"/>
      </rPr>
      <t>alternative</t>
    </r>
    <r>
      <rPr>
        <sz val="11"/>
        <color theme="1"/>
        <rFont val="Calibri"/>
        <family val="2"/>
        <scheme val="minor"/>
      </rPr>
      <t xml:space="preserve"> to Citizen Science is poor?</t>
    </r>
  </si>
  <si>
    <t>Level of impact</t>
  </si>
  <si>
    <t>Level of benefit</t>
  </si>
  <si>
    <t xml:space="preserve">    ‘latent’ detection of rare events (e.g. in remote locations where monitoring does not regularly occur) </t>
  </si>
  <si>
    <t>1.   Better data:</t>
  </si>
  <si>
    <r>
      <t>2.</t>
    </r>
    <r>
      <rPr>
        <sz val="11"/>
        <color theme="1"/>
        <rFont val="Calibri"/>
        <family val="2"/>
        <scheme val="minor"/>
      </rPr>
      <t>   Awareness-raising of specific issue (and reporting of illegal activities)</t>
    </r>
  </si>
  <si>
    <r>
      <t>3.</t>
    </r>
    <r>
      <rPr>
        <sz val="11"/>
        <color theme="1"/>
        <rFont val="Calibri"/>
        <family val="2"/>
        <scheme val="minor"/>
      </rPr>
      <t>   Meeting your organisation's mandate of engaging the public (where applicable)</t>
    </r>
  </si>
  <si>
    <t>4.   Improved staff morale in your organisation from volunteer involvement</t>
  </si>
  <si>
    <r>
      <t>5.</t>
    </r>
    <r>
      <rPr>
        <sz val="11"/>
        <color theme="1"/>
        <rFont val="Calibri"/>
        <family val="2"/>
        <scheme val="minor"/>
      </rPr>
      <t>   Increased support amongst the public for work of your organisation</t>
    </r>
  </si>
  <si>
    <t>    wider spatial coverage</t>
  </si>
  <si>
    <t>    longer temporal data sets</t>
  </si>
  <si>
    <t>    rapid response data (e.g. getting data more quickly due to an urgent need)</t>
  </si>
  <si>
    <t>    new data to improve policy-making</t>
  </si>
  <si>
    <r>
      <t>7.</t>
    </r>
    <r>
      <rPr>
        <sz val="11"/>
        <color theme="1"/>
        <rFont val="Calibri"/>
        <family val="2"/>
        <scheme val="minor"/>
      </rPr>
      <t>   Opportunity to socialise/connection with local community</t>
    </r>
  </si>
  <si>
    <r>
      <t>8.</t>
    </r>
    <r>
      <rPr>
        <sz val="11"/>
        <color theme="1"/>
        <rFont val="Calibri"/>
        <family val="2"/>
        <scheme val="minor"/>
      </rPr>
      <t>   Meaningful engagement with scientific research and increased education and skills (hence job opportunities/social mobility)</t>
    </r>
  </si>
  <si>
    <r>
      <t>9.</t>
    </r>
    <r>
      <rPr>
        <sz val="11"/>
        <color theme="1"/>
        <rFont val="Calibri"/>
        <family val="2"/>
        <scheme val="minor"/>
      </rPr>
      <t>   Health benefits (reason/motivation to be physically active)</t>
    </r>
  </si>
  <si>
    <t>10.   Well-being benefits:</t>
  </si>
  <si>
    <r>
      <rPr>
        <sz val="11"/>
        <color theme="1"/>
        <rFont val="Calibri"/>
        <family val="2"/>
        <scheme val="minor"/>
      </rPr>
      <t>     enjoyment of activity</t>
    </r>
  </si>
  <si>
    <r>
      <rPr>
        <sz val="11"/>
        <color theme="1"/>
        <rFont val="Calibri"/>
        <family val="2"/>
        <scheme val="minor"/>
      </rPr>
      <t>     feelings of doing something worthwhile</t>
    </r>
  </si>
  <si>
    <r>
      <rPr>
        <sz val="11"/>
        <color theme="1"/>
        <rFont val="Calibri"/>
        <family val="2"/>
        <scheme val="minor"/>
      </rPr>
      <t xml:space="preserve">     connection with nature </t>
    </r>
  </si>
  <si>
    <r>
      <t>11.</t>
    </r>
    <r>
      <rPr>
        <sz val="11"/>
        <color theme="1"/>
        <rFont val="Calibri"/>
        <family val="2"/>
        <scheme val="minor"/>
      </rPr>
      <t>  Increased general environmental awareness amongst population</t>
    </r>
  </si>
  <si>
    <r>
      <t>12.</t>
    </r>
    <r>
      <rPr>
        <sz val="11"/>
        <color theme="1"/>
        <rFont val="Calibri"/>
        <family val="2"/>
        <scheme val="minor"/>
      </rPr>
      <t>  Improved scientific knowledge in society (volunteers directly, as well as publication of findings in journals or the media)</t>
    </r>
  </si>
  <si>
    <r>
      <t>13.</t>
    </r>
    <r>
      <rPr>
        <sz val="11"/>
        <color theme="1"/>
        <rFont val="Calibri"/>
        <family val="2"/>
        <scheme val="minor"/>
      </rPr>
      <t>  Use of data to secure additional funding to do research by other organisations (developing the UK science base)</t>
    </r>
  </si>
  <si>
    <r>
      <t>14.</t>
    </r>
    <r>
      <rPr>
        <sz val="11"/>
        <color theme="1"/>
        <rFont val="Calibri"/>
        <family val="2"/>
        <scheme val="minor"/>
      </rPr>
      <t>  Community-building / social cohesion</t>
    </r>
  </si>
  <si>
    <r>
      <t>15.</t>
    </r>
    <r>
      <rPr>
        <sz val="11"/>
        <color theme="1"/>
        <rFont val="Calibri"/>
        <family val="2"/>
        <scheme val="minor"/>
      </rPr>
      <t>  Improved environment as a result of better knowledge to deliver desired outcomes</t>
    </r>
  </si>
  <si>
    <r>
      <t xml:space="preserve">- from use of </t>
    </r>
    <r>
      <rPr>
        <b/>
        <sz val="12"/>
        <color rgb="FFFF0000"/>
        <rFont val="Calibri"/>
        <family val="2"/>
        <scheme val="minor"/>
      </rPr>
      <t>Citizen Science</t>
    </r>
  </si>
  <si>
    <r>
      <t xml:space="preserve">- from use of </t>
    </r>
    <r>
      <rPr>
        <b/>
        <sz val="12"/>
        <color rgb="FF00B0F0"/>
        <rFont val="Calibri"/>
        <family val="2"/>
        <scheme val="minor"/>
      </rPr>
      <t>alternative</t>
    </r>
  </si>
  <si>
    <t>i.e importance to organisation</t>
  </si>
  <si>
    <t>results for alternative</t>
  </si>
  <si>
    <t>results for citizen science</t>
  </si>
  <si>
    <t>CS</t>
  </si>
  <si>
    <t>Alternative</t>
  </si>
  <si>
    <t>weighting</t>
  </si>
  <si>
    <t>staff expertise</t>
  </si>
  <si>
    <t>poor data</t>
  </si>
  <si>
    <t>for CS</t>
  </si>
  <si>
    <t>Sum of MCA scores</t>
  </si>
  <si>
    <t>Normalised MCA scores</t>
  </si>
  <si>
    <t>Relative normalised MCA scores</t>
  </si>
  <si>
    <t>Cost-effectiveness analysis (CEA)</t>
  </si>
  <si>
    <t>Conclusion:</t>
  </si>
  <si>
    <t>Return on Investment (ROI)</t>
  </si>
  <si>
    <t>Cost-benefit analysis</t>
  </si>
  <si>
    <t>Multi-criterion analysis</t>
  </si>
  <si>
    <t>for Alternative</t>
  </si>
  <si>
    <t xml:space="preserve">Overall </t>
  </si>
  <si>
    <t>Relative normalised CEA results</t>
  </si>
  <si>
    <t>Preference of CS to the Alternative</t>
  </si>
  <si>
    <t>use slider to select</t>
  </si>
  <si>
    <t xml:space="preserve">What is the relative importance of </t>
  </si>
  <si>
    <r>
      <t xml:space="preserve">compared to the </t>
    </r>
    <r>
      <rPr>
        <b/>
        <sz val="14"/>
        <color theme="1"/>
        <rFont val="Cambria"/>
        <family val="1"/>
        <scheme val="major"/>
      </rPr>
      <t>monetary costs/savings</t>
    </r>
    <r>
      <rPr>
        <sz val="14"/>
        <color theme="1"/>
        <rFont val="Cambria"/>
        <family val="1"/>
        <scheme val="major"/>
      </rPr>
      <t xml:space="preserve"> from the use of CS?</t>
    </r>
  </si>
  <si>
    <r>
      <t xml:space="preserve">all the </t>
    </r>
    <r>
      <rPr>
        <b/>
        <sz val="14"/>
        <color theme="1"/>
        <rFont val="Cambria"/>
        <family val="1"/>
        <scheme val="major"/>
      </rPr>
      <t>non-monetary costs and benefits</t>
    </r>
    <r>
      <rPr>
        <sz val="14"/>
        <color theme="1"/>
        <rFont val="Cambria"/>
        <family val="1"/>
        <scheme val="major"/>
      </rPr>
      <t xml:space="preserve"> </t>
    </r>
  </si>
  <si>
    <r>
      <t xml:space="preserve">Enter responses below </t>
    </r>
    <r>
      <rPr>
        <b/>
        <i/>
        <sz val="18"/>
        <color theme="1"/>
        <rFont val="Calibri"/>
        <family val="2"/>
        <scheme val="minor"/>
      </rPr>
      <t>ONLY</t>
    </r>
    <r>
      <rPr>
        <b/>
        <sz val="18"/>
        <color theme="1"/>
        <rFont val="Calibri"/>
        <family val="2"/>
        <scheme val="minor"/>
      </rPr>
      <t xml:space="preserve"> if undertaking MCA</t>
    </r>
  </si>
  <si>
    <t xml:space="preserve">We have used a </t>
  </si>
  <si>
    <t xml:space="preserve">linear weighting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</si>
</sst>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2" formatCode="_-&quot;£&quot;* #,##0_-;\-&quot;£&quot;* #,##0_-;_-&quot;£&quot;* &quot;-&quot;_-;_-@_-"/>
    <numFmt numFmtId="164" formatCode="&quot;£&quot;#,##0.00"/>
    <numFmt numFmtId="165" formatCode="&quot;£&quot;#,##0"/>
    <numFmt numFmtId="166" formatCode="0.0%"/>
    <numFmt numFmtId="167" formatCode="0.0"/>
    <numFmt numFmtId="168" formatCode="0.000"/>
  </numFmts>
  <fonts count="69" x14ac:knownFonts="1">
    <font>
      <sz val="11"/>
      <color theme="1"/>
      <name val="Calibri"/>
      <family val="2"/>
      <scheme val="minor"/>
    </font>
    <font>
      <sz val="12"/>
      <color indexed="8"/>
      <name val="Arial"/>
      <family val="2"/>
    </font>
    <font>
      <b/>
      <sz val="12"/>
      <color indexed="8"/>
      <name val="Arial"/>
      <family val="2"/>
    </font>
    <font>
      <b/>
      <sz val="12"/>
      <color theme="1"/>
      <name val="Arial"/>
      <family val="2"/>
    </font>
    <font>
      <b/>
      <sz val="12"/>
      <color theme="1"/>
      <name val="Calibri"/>
      <family val="2"/>
      <scheme val="minor"/>
    </font>
    <font>
      <sz val="12"/>
      <color theme="1"/>
      <name val="Calibri"/>
      <family val="2"/>
      <scheme val="minor"/>
    </font>
    <font>
      <b/>
      <sz val="11"/>
      <color theme="1"/>
      <name val="Calibri"/>
      <family val="2"/>
      <scheme val="minor"/>
    </font>
    <font>
      <b/>
      <sz val="18"/>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8"/>
      <color theme="0"/>
      <name val="Calibri"/>
      <family val="2"/>
      <scheme val="minor"/>
    </font>
    <font>
      <sz val="11"/>
      <color theme="0" tint="-0.499984740745262"/>
      <name val="Calibri"/>
      <family val="2"/>
      <scheme val="minor"/>
    </font>
    <font>
      <sz val="11"/>
      <color theme="1" tint="0.14999847407452621"/>
      <name val="Calibri"/>
      <family val="2"/>
      <scheme val="minor"/>
    </font>
    <font>
      <i/>
      <sz val="11"/>
      <color rgb="FFFF0000"/>
      <name val="Calibri"/>
      <family val="2"/>
      <scheme val="minor"/>
    </font>
    <font>
      <b/>
      <i/>
      <sz val="12"/>
      <color theme="0"/>
      <name val="Calibri"/>
      <family val="2"/>
      <scheme val="minor"/>
    </font>
    <font>
      <b/>
      <sz val="16"/>
      <color theme="1"/>
      <name val="Calibri"/>
      <family val="2"/>
      <scheme val="minor"/>
    </font>
    <font>
      <sz val="12"/>
      <color theme="0"/>
      <name val="Calibri"/>
      <family val="2"/>
      <scheme val="minor"/>
    </font>
    <font>
      <sz val="10"/>
      <color theme="1"/>
      <name val="Calibri"/>
      <family val="2"/>
      <scheme val="minor"/>
    </font>
    <font>
      <b/>
      <sz val="18"/>
      <color theme="0"/>
      <name val="Calibri"/>
      <family val="2"/>
      <scheme val="minor"/>
    </font>
    <font>
      <sz val="11"/>
      <color rgb="FFFF0000"/>
      <name val="Calibri"/>
      <family val="2"/>
      <scheme val="minor"/>
    </font>
    <font>
      <b/>
      <sz val="18"/>
      <name val="Calibri"/>
      <family val="2"/>
      <scheme val="minor"/>
    </font>
    <font>
      <b/>
      <i/>
      <sz val="12"/>
      <color theme="1"/>
      <name val="Calibri"/>
      <family val="2"/>
      <scheme val="minor"/>
    </font>
    <font>
      <i/>
      <sz val="10"/>
      <color theme="1"/>
      <name val="Calibri"/>
      <family val="2"/>
      <scheme val="minor"/>
    </font>
    <font>
      <b/>
      <sz val="20"/>
      <color theme="6" tint="-0.249977111117893"/>
      <name val="Calibri"/>
      <family val="2"/>
      <scheme val="minor"/>
    </font>
    <font>
      <b/>
      <sz val="10"/>
      <color theme="1"/>
      <name val="Calibri"/>
      <family val="2"/>
      <scheme val="minor"/>
    </font>
    <font>
      <sz val="11"/>
      <name val="Calibri"/>
      <family val="2"/>
      <scheme val="minor"/>
    </font>
    <font>
      <sz val="11"/>
      <color theme="3" tint="0.39997558519241921"/>
      <name val="Calibri"/>
      <family val="2"/>
      <scheme val="minor"/>
    </font>
    <font>
      <sz val="11"/>
      <color theme="0" tint="-4.9989318521683403E-2"/>
      <name val="Calibri"/>
      <family val="2"/>
      <scheme val="minor"/>
    </font>
    <font>
      <b/>
      <sz val="14"/>
      <color theme="0"/>
      <name val="Calibri"/>
      <family val="2"/>
      <scheme val="minor"/>
    </font>
    <font>
      <b/>
      <sz val="28"/>
      <color theme="6" tint="-0.249977111117893"/>
      <name val="Calibri"/>
      <family val="2"/>
      <scheme val="minor"/>
    </font>
    <font>
      <b/>
      <sz val="11"/>
      <color rgb="FFFF0000"/>
      <name val="Calibri"/>
      <family val="2"/>
      <scheme val="minor"/>
    </font>
    <font>
      <sz val="10"/>
      <color theme="0" tint="-0.499984740745262"/>
      <name val="Calibri"/>
      <family val="2"/>
      <scheme val="minor"/>
    </font>
    <font>
      <sz val="11"/>
      <color theme="1" tint="0.34998626667073579"/>
      <name val="Calibri"/>
      <family val="2"/>
      <scheme val="minor"/>
    </font>
    <font>
      <b/>
      <sz val="10"/>
      <color theme="0"/>
      <name val="Calibri"/>
      <family val="2"/>
      <scheme val="minor"/>
    </font>
    <font>
      <sz val="11"/>
      <color theme="1" tint="0.249977111117893"/>
      <name val="Calibri"/>
      <family val="2"/>
      <scheme val="minor"/>
    </font>
    <font>
      <sz val="10"/>
      <color theme="1" tint="0.499984740745262"/>
      <name val="Calibri"/>
      <family val="2"/>
      <scheme val="minor"/>
    </font>
    <font>
      <i/>
      <sz val="18"/>
      <color rgb="FFFF0000"/>
      <name val="Calibri"/>
      <family val="2"/>
      <scheme val="minor"/>
    </font>
    <font>
      <u/>
      <sz val="11"/>
      <color theme="1"/>
      <name val="Calibri"/>
      <family val="2"/>
      <scheme val="minor"/>
    </font>
    <font>
      <b/>
      <sz val="14"/>
      <color theme="1"/>
      <name val="Calibri"/>
      <family val="2"/>
      <scheme val="minor"/>
    </font>
    <font>
      <i/>
      <sz val="9"/>
      <color theme="1"/>
      <name val="Calibri"/>
      <family val="2"/>
      <scheme val="minor"/>
    </font>
    <font>
      <b/>
      <i/>
      <u/>
      <sz val="12"/>
      <color theme="1"/>
      <name val="Calibri"/>
      <family val="2"/>
      <scheme val="minor"/>
    </font>
    <font>
      <i/>
      <sz val="9"/>
      <color rgb="FFFF0000"/>
      <name val="Calibri"/>
      <family val="2"/>
      <scheme val="minor"/>
    </font>
    <font>
      <i/>
      <sz val="10"/>
      <color rgb="FFFF0000"/>
      <name val="Calibri"/>
      <family val="2"/>
      <scheme val="minor"/>
    </font>
    <font>
      <sz val="12"/>
      <name val="Calibri"/>
      <family val="2"/>
      <scheme val="minor"/>
    </font>
    <font>
      <b/>
      <sz val="12"/>
      <name val="Calibri"/>
      <family val="2"/>
      <scheme val="minor"/>
    </font>
    <font>
      <b/>
      <sz val="16"/>
      <color theme="6" tint="-0.249977111117893"/>
      <name val="Calibri"/>
      <family val="2"/>
      <scheme val="minor"/>
    </font>
    <font>
      <sz val="9"/>
      <color indexed="81"/>
      <name val="Tahoma"/>
      <family val="2"/>
    </font>
    <font>
      <b/>
      <sz val="9"/>
      <color indexed="81"/>
      <name val="Tahoma"/>
      <family val="2"/>
    </font>
    <font>
      <b/>
      <i/>
      <sz val="12"/>
      <color rgb="FFFF0000"/>
      <name val="Calibri"/>
      <family val="2"/>
      <scheme val="minor"/>
    </font>
    <font>
      <b/>
      <sz val="14"/>
      <color theme="6" tint="-0.249977111117893"/>
      <name val="Calibri"/>
      <family val="2"/>
      <scheme val="minor"/>
    </font>
    <font>
      <i/>
      <sz val="12"/>
      <color theme="0"/>
      <name val="Calibri"/>
      <family val="2"/>
      <scheme val="minor"/>
    </font>
    <font>
      <i/>
      <sz val="12"/>
      <color theme="1"/>
      <name val="Calibri"/>
      <family val="2"/>
      <scheme val="minor"/>
    </font>
    <font>
      <b/>
      <sz val="18"/>
      <color indexed="8"/>
      <name val="Cambria"/>
      <family val="1"/>
    </font>
    <font>
      <b/>
      <sz val="18"/>
      <color theme="1"/>
      <name val="Cambria"/>
      <family val="1"/>
      <scheme val="major"/>
    </font>
    <font>
      <b/>
      <sz val="12"/>
      <color rgb="FFFF0000"/>
      <name val="Calibri"/>
      <family val="2"/>
      <scheme val="minor"/>
    </font>
    <font>
      <b/>
      <sz val="12"/>
      <color rgb="FF00B0F0"/>
      <name val="Calibri"/>
      <family val="2"/>
      <scheme val="minor"/>
    </font>
    <font>
      <b/>
      <sz val="11"/>
      <color rgb="FF00B0F0"/>
      <name val="Calibri"/>
      <family val="2"/>
      <scheme val="minor"/>
    </font>
    <font>
      <i/>
      <sz val="10"/>
      <color theme="1"/>
      <name val="Segoe Script"/>
      <family val="2"/>
    </font>
    <font>
      <sz val="11"/>
      <color indexed="8"/>
      <name val="Calibri"/>
      <family val="2"/>
      <scheme val="minor"/>
    </font>
    <font>
      <b/>
      <sz val="14"/>
      <color theme="1"/>
      <name val="Cambria"/>
      <family val="1"/>
      <scheme val="major"/>
    </font>
    <font>
      <b/>
      <sz val="16"/>
      <color theme="1"/>
      <name val="Cambria"/>
      <family val="1"/>
      <scheme val="major"/>
    </font>
    <font>
      <sz val="14"/>
      <color theme="1"/>
      <name val="Cambria"/>
      <family val="1"/>
      <scheme val="major"/>
    </font>
    <font>
      <sz val="11"/>
      <color theme="2" tint="-0.749992370372631"/>
      <name val="Calibri"/>
      <family val="2"/>
      <scheme val="minor"/>
    </font>
    <font>
      <sz val="10"/>
      <color theme="2" tint="-0.749992370372631"/>
      <name val="Calibri"/>
      <family val="2"/>
      <scheme val="minor"/>
    </font>
    <font>
      <b/>
      <sz val="18"/>
      <color theme="0"/>
      <name val="Cambria"/>
      <family val="1"/>
      <scheme val="major"/>
    </font>
    <font>
      <b/>
      <i/>
      <sz val="18"/>
      <color theme="1"/>
      <name val="Calibri"/>
      <family val="2"/>
      <scheme val="minor"/>
    </font>
    <font>
      <b/>
      <i/>
      <sz val="14"/>
      <color theme="8" tint="-0.249977111117893"/>
      <name val="Calibri"/>
      <family val="2"/>
      <scheme val="minor"/>
    </font>
    <font>
      <b/>
      <i/>
      <sz val="14"/>
      <color theme="0" tint="-0.34998626667073579"/>
      <name val="Calibri"/>
      <family val="2"/>
      <scheme val="minor"/>
    </font>
  </fonts>
  <fills count="2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9"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theme="0" tint="-0.34998626667073579"/>
      </right>
      <top style="hair">
        <color theme="0" tint="-0.34998626667073579"/>
      </top>
      <bottom style="hair">
        <color theme="0"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hair">
        <color theme="1" tint="0.499984740745262"/>
      </right>
      <top style="hair">
        <color theme="1" tint="0.499984740745262"/>
      </top>
      <bottom style="hair">
        <color auto="1"/>
      </bottom>
      <diagonal/>
    </border>
    <border>
      <left/>
      <right style="hair">
        <color theme="1" tint="0.499984740745262"/>
      </right>
      <top style="hair">
        <color theme="1" tint="0.499984740745262"/>
      </top>
      <bottom style="hair">
        <color theme="1"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medium">
        <color indexed="64"/>
      </left>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style="hair">
        <color theme="0" tint="-0.34998626667073579"/>
      </right>
      <top/>
      <bottom/>
      <diagonal/>
    </border>
    <border>
      <left style="hair">
        <color theme="0" tint="-0.34998626667073579"/>
      </left>
      <right style="hair">
        <color theme="0" tint="-0.34998626667073579"/>
      </right>
      <top style="hair">
        <color theme="0" tint="-0.34998626667073579"/>
      </top>
      <bottom/>
      <diagonal/>
    </border>
    <border>
      <left/>
      <right style="medium">
        <color auto="1"/>
      </right>
      <top style="medium">
        <color auto="1"/>
      </top>
      <bottom style="medium">
        <color auto="1"/>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ck">
        <color theme="9" tint="-0.24994659260841701"/>
      </bottom>
      <diagonal/>
    </border>
    <border>
      <left style="thick">
        <color theme="7" tint="-0.24994659260841701"/>
      </left>
      <right/>
      <top style="thick">
        <color theme="7" tint="-0.24994659260841701"/>
      </top>
      <bottom style="thin">
        <color indexed="64"/>
      </bottom>
      <diagonal/>
    </border>
    <border>
      <left/>
      <right/>
      <top style="thick">
        <color theme="7" tint="-0.24994659260841701"/>
      </top>
      <bottom style="thin">
        <color indexed="64"/>
      </bottom>
      <diagonal/>
    </border>
    <border>
      <left/>
      <right style="thick">
        <color theme="7" tint="-0.24994659260841701"/>
      </right>
      <top style="thick">
        <color theme="7" tint="-0.24994659260841701"/>
      </top>
      <bottom style="thin">
        <color indexed="64"/>
      </bottom>
      <diagonal/>
    </border>
    <border>
      <left style="thick">
        <color theme="7" tint="-0.24994659260841701"/>
      </left>
      <right/>
      <top style="thin">
        <color indexed="64"/>
      </top>
      <bottom style="thin">
        <color indexed="64"/>
      </bottom>
      <diagonal/>
    </border>
    <border>
      <left/>
      <right style="thick">
        <color theme="7" tint="-0.24994659260841701"/>
      </right>
      <top style="thin">
        <color indexed="64"/>
      </top>
      <bottom style="thin">
        <color indexed="64"/>
      </bottom>
      <diagonal/>
    </border>
    <border>
      <left style="thick">
        <color theme="7" tint="-0.24994659260841701"/>
      </left>
      <right/>
      <top style="thin">
        <color indexed="64"/>
      </top>
      <bottom style="thick">
        <color theme="7" tint="-0.24994659260841701"/>
      </bottom>
      <diagonal/>
    </border>
    <border>
      <left/>
      <right/>
      <top style="thin">
        <color indexed="64"/>
      </top>
      <bottom style="thick">
        <color theme="7" tint="-0.24994659260841701"/>
      </bottom>
      <diagonal/>
    </border>
    <border>
      <left/>
      <right style="thick">
        <color theme="7" tint="-0.24994659260841701"/>
      </right>
      <top style="thin">
        <color indexed="64"/>
      </top>
      <bottom style="thick">
        <color theme="7" tint="-0.24994659260841701"/>
      </bottom>
      <diagonal/>
    </border>
    <border>
      <left style="thin">
        <color indexed="64"/>
      </left>
      <right style="thin">
        <color indexed="64"/>
      </right>
      <top/>
      <bottom style="thin">
        <color indexed="64"/>
      </bottom>
      <diagonal/>
    </border>
    <border>
      <left/>
      <right/>
      <top/>
      <bottom style="thick">
        <color theme="6" tint="-0.24994659260841701"/>
      </bottom>
      <diagonal/>
    </border>
    <border>
      <left/>
      <right/>
      <top style="thick">
        <color theme="6" tint="-0.24994659260841701"/>
      </top>
      <bottom/>
      <diagonal/>
    </border>
    <border>
      <left style="thin">
        <color indexed="64"/>
      </left>
      <right style="thin">
        <color indexed="64"/>
      </right>
      <top style="thin">
        <color indexed="64"/>
      </top>
      <bottom style="thick">
        <color theme="6" tint="-0.24994659260841701"/>
      </bottom>
      <diagonal/>
    </border>
    <border>
      <left/>
      <right/>
      <top style="thick">
        <color theme="6" tint="-0.24994659260841701"/>
      </top>
      <bottom style="thick">
        <color theme="6" tint="-0.24994659260841701"/>
      </bottom>
      <diagonal/>
    </border>
    <border>
      <left/>
      <right/>
      <top style="thin">
        <color indexed="64"/>
      </top>
      <bottom style="thick">
        <color theme="6" tint="-0.24994659260841701"/>
      </bottom>
      <diagonal/>
    </border>
    <border>
      <left style="thin">
        <color indexed="64"/>
      </left>
      <right/>
      <top style="thin">
        <color indexed="64"/>
      </top>
      <bottom style="thick">
        <color theme="6" tint="-0.24994659260841701"/>
      </bottom>
      <diagonal/>
    </border>
    <border>
      <left/>
      <right style="thin">
        <color indexed="64"/>
      </right>
      <top style="thin">
        <color indexed="64"/>
      </top>
      <bottom style="thick">
        <color theme="6" tint="-0.24994659260841701"/>
      </bottom>
      <diagonal/>
    </border>
    <border>
      <left style="thin">
        <color indexed="64"/>
      </left>
      <right style="thin">
        <color indexed="64"/>
      </right>
      <top style="thick">
        <color theme="6" tint="-0.24994659260841701"/>
      </top>
      <bottom style="thick">
        <color theme="6" tint="-0.24994659260841701"/>
      </bottom>
      <diagonal/>
    </border>
    <border>
      <left style="thin">
        <color indexed="64"/>
      </left>
      <right style="thin">
        <color indexed="64"/>
      </right>
      <top/>
      <bottom/>
      <diagonal/>
    </border>
    <border>
      <left/>
      <right style="thin">
        <color indexed="64"/>
      </right>
      <top style="thick">
        <color theme="6" tint="-0.24994659260841701"/>
      </top>
      <bottom style="thick">
        <color theme="6" tint="-0.24994659260841701"/>
      </bottom>
      <diagonal/>
    </border>
    <border>
      <left/>
      <right/>
      <top/>
      <bottom style="thick">
        <color theme="7" tint="-0.24994659260841701"/>
      </bottom>
      <diagonal/>
    </border>
    <border>
      <left/>
      <right/>
      <top style="thick">
        <color theme="8" tint="-0.24994659260841701"/>
      </top>
      <bottom style="thick">
        <color theme="8" tint="-0.24994659260841701"/>
      </bottom>
      <diagonal/>
    </border>
    <border>
      <left/>
      <right/>
      <top style="thick">
        <color theme="8" tint="-0.24994659260841701"/>
      </top>
      <bottom/>
      <diagonal/>
    </border>
    <border>
      <left/>
      <right/>
      <top/>
      <bottom style="thick">
        <color auto="1"/>
      </bottom>
      <diagonal/>
    </border>
    <border>
      <left/>
      <right/>
      <top/>
      <bottom style="thick">
        <color theme="8"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580">
    <xf numFmtId="0" fontId="0" fillId="0" borderId="0" xfId="0"/>
    <xf numFmtId="0" fontId="11" fillId="0" borderId="0" xfId="0" applyFont="1" applyAlignment="1">
      <alignment horizontal="center" vertical="center"/>
    </xf>
    <xf numFmtId="0" fontId="12" fillId="0" borderId="6"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vertical="center"/>
    </xf>
    <xf numFmtId="0" fontId="12" fillId="0" borderId="0" xfId="0" applyFont="1" applyFill="1" applyBorder="1" applyAlignment="1">
      <alignment horizontal="center" vertical="center" wrapText="1"/>
    </xf>
    <xf numFmtId="0" fontId="13" fillId="0" borderId="0" xfId="0" applyFont="1" applyAlignment="1">
      <alignment horizontal="center"/>
    </xf>
    <xf numFmtId="0" fontId="0" fillId="0" borderId="5" xfId="0" applyFont="1" applyBorder="1" applyAlignment="1" applyProtection="1">
      <alignment vertical="center" wrapText="1"/>
    </xf>
    <xf numFmtId="0" fontId="7" fillId="4" borderId="0" xfId="0" applyFont="1" applyFill="1"/>
    <xf numFmtId="0" fontId="14" fillId="4" borderId="0" xfId="0" applyFont="1" applyFill="1"/>
    <xf numFmtId="0" fontId="15" fillId="6" borderId="0" xfId="0" applyFont="1" applyFill="1" applyAlignment="1">
      <alignment horizontal="left" vertical="center"/>
    </xf>
    <xf numFmtId="0" fontId="14" fillId="4" borderId="0" xfId="0" applyFont="1" applyFill="1" applyAlignment="1"/>
    <xf numFmtId="0" fontId="10" fillId="4" borderId="0" xfId="0" applyFont="1" applyFill="1" applyBorder="1" applyAlignment="1" applyProtection="1">
      <alignment horizontal="left" vertical="center"/>
    </xf>
    <xf numFmtId="0" fontId="18" fillId="11" borderId="3" xfId="0" applyFont="1" applyFill="1" applyBorder="1" applyAlignment="1" applyProtection="1">
      <alignment horizontal="center" vertical="center" wrapText="1"/>
    </xf>
    <xf numFmtId="165" fontId="6" fillId="11" borderId="0" xfId="0" applyNumberFormat="1" applyFont="1" applyFill="1" applyAlignment="1" applyProtection="1">
      <alignment horizontal="center" vertical="center" wrapText="1"/>
      <protection locked="0"/>
    </xf>
    <xf numFmtId="0" fontId="8" fillId="7" borderId="10" xfId="0" applyFont="1" applyFill="1" applyBorder="1"/>
    <xf numFmtId="0" fontId="9" fillId="7" borderId="10" xfId="0" applyFont="1" applyFill="1" applyBorder="1"/>
    <xf numFmtId="0" fontId="16" fillId="4" borderId="0" xfId="0" applyFont="1" applyFill="1"/>
    <xf numFmtId="0" fontId="21" fillId="4" borderId="0" xfId="0" applyFont="1" applyFill="1"/>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wrapText="1"/>
    </xf>
    <xf numFmtId="0" fontId="0" fillId="4" borderId="3" xfId="0" applyFont="1" applyFill="1" applyBorder="1" applyProtection="1"/>
    <xf numFmtId="0" fontId="0" fillId="4" borderId="7" xfId="0" applyFont="1" applyFill="1" applyBorder="1" applyAlignment="1" applyProtection="1">
      <alignment wrapText="1"/>
    </xf>
    <xf numFmtId="0" fontId="0" fillId="4" borderId="0" xfId="0" applyFont="1" applyFill="1" applyProtection="1"/>
    <xf numFmtId="0" fontId="6" fillId="4" borderId="0" xfId="0" applyFont="1" applyFill="1" applyAlignment="1" applyProtection="1">
      <alignment horizontal="center" vertical="center"/>
    </xf>
    <xf numFmtId="0" fontId="24" fillId="4" borderId="0" xfId="0" applyFont="1" applyFill="1"/>
    <xf numFmtId="0" fontId="27" fillId="4" borderId="0" xfId="0" applyFont="1" applyFill="1"/>
    <xf numFmtId="0" fontId="6" fillId="10" borderId="0" xfId="0" applyFont="1" applyFill="1" applyAlignment="1">
      <alignment vertical="center"/>
    </xf>
    <xf numFmtId="0" fontId="6" fillId="14" borderId="0" xfId="0" applyFont="1" applyFill="1" applyAlignment="1">
      <alignment vertical="center"/>
    </xf>
    <xf numFmtId="0" fontId="28" fillId="0" borderId="0" xfId="0" applyFont="1" applyAlignment="1">
      <alignment vertical="center"/>
    </xf>
    <xf numFmtId="0" fontId="6" fillId="4" borderId="0" xfId="0" applyFont="1" applyFill="1" applyBorder="1" applyAlignment="1" applyProtection="1">
      <alignment horizontal="left" vertical="center"/>
    </xf>
    <xf numFmtId="2" fontId="6" fillId="4" borderId="0" xfId="0" applyNumberFormat="1" applyFont="1" applyFill="1" applyBorder="1" applyAlignment="1" applyProtection="1">
      <alignment horizontal="right" vertical="center"/>
    </xf>
    <xf numFmtId="0" fontId="6" fillId="13" borderId="2" xfId="0" applyFont="1" applyFill="1" applyBorder="1" applyAlignment="1" applyProtection="1">
      <alignment horizontal="center" wrapText="1"/>
    </xf>
    <xf numFmtId="0" fontId="6" fillId="13" borderId="1" xfId="0" applyFont="1" applyFill="1" applyBorder="1" applyAlignment="1" applyProtection="1">
      <alignment horizontal="center" wrapText="1"/>
    </xf>
    <xf numFmtId="165" fontId="6" fillId="13" borderId="2" xfId="0" applyNumberFormat="1" applyFont="1" applyFill="1" applyBorder="1" applyProtection="1"/>
    <xf numFmtId="165" fontId="6" fillId="13" borderId="1" xfId="0" applyNumberFormat="1" applyFont="1" applyFill="1" applyBorder="1" applyProtection="1"/>
    <xf numFmtId="0" fontId="6" fillId="11" borderId="0" xfId="0" applyFont="1" applyFill="1" applyBorder="1" applyAlignment="1" applyProtection="1">
      <alignment horizontal="center" wrapText="1"/>
    </xf>
    <xf numFmtId="165" fontId="6" fillId="11" borderId="0" xfId="0" applyNumberFormat="1" applyFont="1" applyFill="1" applyBorder="1" applyAlignment="1" applyProtection="1">
      <alignment horizontal="center"/>
    </xf>
    <xf numFmtId="0" fontId="29" fillId="7" borderId="11" xfId="0" applyFont="1" applyFill="1" applyBorder="1"/>
    <xf numFmtId="0" fontId="29" fillId="7" borderId="12" xfId="0" applyFont="1" applyFill="1" applyBorder="1" applyAlignment="1">
      <alignment horizontal="center"/>
    </xf>
    <xf numFmtId="0" fontId="29" fillId="7" borderId="11" xfId="0" applyFont="1" applyFill="1" applyBorder="1" applyAlignment="1">
      <alignment horizontal="center"/>
    </xf>
    <xf numFmtId="0" fontId="23" fillId="0" borderId="0" xfId="0" applyFont="1" applyAlignment="1">
      <alignment vertical="center"/>
    </xf>
    <xf numFmtId="0" fontId="30" fillId="4" borderId="0" xfId="0" applyFont="1" applyFill="1" applyAlignment="1">
      <alignment vertical="center"/>
    </xf>
    <xf numFmtId="0" fontId="29" fillId="7" borderId="11" xfId="0" applyFont="1" applyFill="1" applyBorder="1" applyAlignment="1">
      <alignment horizontal="center" wrapText="1"/>
    </xf>
    <xf numFmtId="0" fontId="29" fillId="7" borderId="12" xfId="0" applyFont="1" applyFill="1" applyBorder="1" applyAlignment="1">
      <alignment horizontal="left"/>
    </xf>
    <xf numFmtId="0" fontId="21" fillId="4" borderId="0" xfId="0" applyFont="1" applyFill="1" applyAlignment="1">
      <alignment wrapText="1"/>
    </xf>
    <xf numFmtId="0" fontId="21" fillId="4" borderId="0" xfId="0" applyFont="1" applyFill="1" applyAlignment="1">
      <alignment vertical="center"/>
    </xf>
    <xf numFmtId="0" fontId="31" fillId="4" borderId="0" xfId="0" applyFont="1" applyFill="1" applyAlignment="1">
      <alignment vertical="center"/>
    </xf>
    <xf numFmtId="166" fontId="33" fillId="11" borderId="0" xfId="0" applyNumberFormat="1" applyFont="1" applyFill="1" applyAlignment="1" applyProtection="1">
      <alignment horizontal="center" vertical="center" wrapText="1"/>
      <protection locked="0"/>
    </xf>
    <xf numFmtId="0" fontId="6" fillId="4" borderId="0" xfId="0" applyFont="1" applyFill="1" applyAlignment="1">
      <alignment horizontal="left"/>
    </xf>
    <xf numFmtId="0" fontId="18" fillId="4" borderId="0" xfId="0" applyFont="1" applyFill="1" applyAlignment="1">
      <alignment horizontal="center" wrapText="1"/>
    </xf>
    <xf numFmtId="0" fontId="6" fillId="15" borderId="4" xfId="0" applyFont="1" applyFill="1" applyBorder="1" applyAlignment="1">
      <alignment vertical="center" wrapText="1"/>
    </xf>
    <xf numFmtId="164" fontId="18" fillId="4" borderId="4" xfId="0" applyNumberFormat="1" applyFont="1" applyFill="1" applyBorder="1" applyAlignment="1">
      <alignment vertical="center" wrapText="1"/>
    </xf>
    <xf numFmtId="0" fontId="4" fillId="4" borderId="0" xfId="0" applyFont="1" applyFill="1" applyBorder="1" applyAlignment="1">
      <alignment wrapText="1"/>
    </xf>
    <xf numFmtId="0" fontId="35" fillId="0" borderId="6"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6" fillId="14" borderId="0" xfId="0" applyFont="1" applyFill="1" applyAlignment="1">
      <alignment vertical="center" wrapText="1"/>
    </xf>
    <xf numFmtId="0" fontId="6" fillId="10" borderId="0" xfId="0" applyFont="1" applyFill="1" applyAlignment="1">
      <alignmen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37" fillId="4" borderId="0" xfId="0" applyFont="1" applyFill="1" applyAlignment="1">
      <alignment horizontal="left"/>
    </xf>
    <xf numFmtId="0" fontId="6" fillId="4" borderId="0" xfId="0" applyFont="1" applyFill="1" applyProtection="1">
      <protection locked="0"/>
    </xf>
    <xf numFmtId="165" fontId="6" fillId="13" borderId="3" xfId="0" applyNumberFormat="1" applyFont="1" applyFill="1" applyBorder="1" applyProtection="1"/>
    <xf numFmtId="165" fontId="6" fillId="11" borderId="4" xfId="0" applyNumberFormat="1" applyFont="1" applyFill="1" applyBorder="1" applyAlignment="1" applyProtection="1">
      <alignment horizontal="center"/>
    </xf>
    <xf numFmtId="164" fontId="0" fillId="3" borderId="1" xfId="0" applyNumberFormat="1" applyFont="1" applyFill="1" applyBorder="1" applyAlignment="1" applyProtection="1">
      <alignment horizontal="center"/>
      <protection locked="0"/>
    </xf>
    <xf numFmtId="164" fontId="0" fillId="7" borderId="0" xfId="0" applyNumberFormat="1" applyFont="1" applyFill="1" applyBorder="1" applyProtection="1"/>
    <xf numFmtId="0" fontId="19" fillId="4" borderId="0" xfId="0" applyFont="1" applyFill="1"/>
    <xf numFmtId="0" fontId="9" fillId="12" borderId="0" xfId="0" applyFont="1" applyFill="1"/>
    <xf numFmtId="0" fontId="9" fillId="12" borderId="0" xfId="0" applyFont="1" applyFill="1" applyAlignment="1">
      <alignment wrapText="1"/>
    </xf>
    <xf numFmtId="0" fontId="9" fillId="12" borderId="0" xfId="0" applyFont="1" applyFill="1" applyAlignment="1">
      <alignment horizontal="center" vertical="center"/>
    </xf>
    <xf numFmtId="0" fontId="9" fillId="12" borderId="21" xfId="0" applyFont="1" applyFill="1" applyBorder="1" applyAlignment="1">
      <alignment vertical="center" wrapText="1"/>
    </xf>
    <xf numFmtId="0" fontId="9" fillId="12" borderId="19" xfId="0" applyFont="1" applyFill="1" applyBorder="1" applyAlignment="1">
      <alignment vertical="center" wrapText="1"/>
    </xf>
    <xf numFmtId="0" fontId="19" fillId="12" borderId="0" xfId="0" applyFont="1" applyFill="1"/>
    <xf numFmtId="0" fontId="9" fillId="12" borderId="20" xfId="0" applyFont="1" applyFill="1" applyBorder="1" applyAlignment="1">
      <alignment vertical="center" wrapText="1"/>
    </xf>
    <xf numFmtId="0" fontId="19" fillId="12" borderId="0" xfId="0" applyFont="1" applyFill="1" applyAlignment="1">
      <alignment wrapText="1"/>
    </xf>
    <xf numFmtId="0" fontId="19" fillId="4" borderId="0" xfId="0" applyFont="1" applyFill="1" applyAlignment="1">
      <alignment wrapText="1"/>
    </xf>
    <xf numFmtId="0" fontId="9" fillId="4" borderId="0" xfId="0" applyFont="1" applyFill="1"/>
    <xf numFmtId="0" fontId="0" fillId="4" borderId="0" xfId="0" applyFont="1" applyFill="1"/>
    <xf numFmtId="0" fontId="0" fillId="4" borderId="0" xfId="0" applyFont="1" applyFill="1" applyProtection="1">
      <protection locked="0"/>
    </xf>
    <xf numFmtId="0" fontId="0" fillId="4" borderId="0" xfId="0" applyFont="1" applyFill="1" applyAlignment="1">
      <alignment wrapText="1"/>
    </xf>
    <xf numFmtId="0" fontId="0" fillId="0" borderId="0" xfId="0" applyFont="1" applyAlignment="1">
      <alignment vertical="center" wrapText="1"/>
    </xf>
    <xf numFmtId="0" fontId="0" fillId="0" borderId="0" xfId="0" applyFont="1"/>
    <xf numFmtId="0" fontId="0" fillId="4" borderId="0" xfId="0" applyFont="1" applyFill="1" applyAlignment="1">
      <alignment horizontal="center" vertical="center"/>
    </xf>
    <xf numFmtId="0" fontId="0" fillId="0" borderId="19" xfId="0" applyFont="1" applyBorder="1" applyAlignment="1">
      <alignment vertical="center" wrapText="1"/>
    </xf>
    <xf numFmtId="0" fontId="0" fillId="11" borderId="0" xfId="0" applyFont="1" applyFill="1" applyAlignment="1" applyProtection="1">
      <alignment horizontal="center" vertical="center" wrapText="1"/>
      <protection locked="0"/>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0" fillId="4" borderId="21" xfId="0" applyFont="1" applyFill="1" applyBorder="1" applyAlignment="1">
      <alignment vertical="center" wrapText="1"/>
    </xf>
    <xf numFmtId="0" fontId="0" fillId="0" borderId="21" xfId="0" applyFont="1" applyBorder="1" applyAlignment="1">
      <alignment vertical="center" wrapText="1"/>
    </xf>
    <xf numFmtId="0" fontId="0" fillId="4" borderId="19" xfId="0" applyFont="1" applyFill="1" applyBorder="1" applyAlignment="1">
      <alignment vertical="center" wrapText="1"/>
    </xf>
    <xf numFmtId="0" fontId="0" fillId="4" borderId="20" xfId="0" applyFont="1" applyFill="1" applyBorder="1" applyAlignment="1">
      <alignment vertical="center" wrapText="1"/>
    </xf>
    <xf numFmtId="0" fontId="0" fillId="0" borderId="20" xfId="0" applyFont="1" applyBorder="1" applyAlignment="1">
      <alignment vertical="center" wrapText="1"/>
    </xf>
    <xf numFmtId="0" fontId="0" fillId="6" borderId="0" xfId="0" applyFont="1" applyFill="1"/>
    <xf numFmtId="0" fontId="0" fillId="4" borderId="0" xfId="0" applyFont="1" applyFill="1" applyBorder="1"/>
    <xf numFmtId="0" fontId="0" fillId="0" borderId="9" xfId="0" applyFont="1" applyBorder="1" applyAlignment="1">
      <alignment vertical="center" wrapText="1"/>
    </xf>
    <xf numFmtId="0" fontId="0" fillId="0" borderId="0" xfId="0" applyFont="1" applyAlignment="1">
      <alignment horizontal="center" vertical="center"/>
    </xf>
    <xf numFmtId="0" fontId="0" fillId="0" borderId="0" xfId="0" applyFont="1" applyBorder="1" applyAlignment="1">
      <alignment vertical="top"/>
    </xf>
    <xf numFmtId="0" fontId="0" fillId="0" borderId="0" xfId="0" applyFont="1" applyFill="1" applyAlignment="1" applyProtection="1">
      <alignment horizontal="center" vertical="center" wrapText="1"/>
      <protection hidden="1"/>
    </xf>
    <xf numFmtId="0" fontId="0" fillId="0" borderId="0" xfId="0" applyFont="1" applyBorder="1" applyAlignment="1">
      <alignment vertical="center"/>
    </xf>
    <xf numFmtId="0" fontId="0" fillId="0" borderId="9" xfId="0" applyFont="1" applyBorder="1" applyAlignment="1">
      <alignment vertical="center"/>
    </xf>
    <xf numFmtId="0" fontId="0" fillId="0" borderId="0" xfId="0" applyFont="1" applyAlignment="1">
      <alignment horizontal="left" vertical="center"/>
    </xf>
    <xf numFmtId="0" fontId="0" fillId="0" borderId="15" xfId="0" applyFont="1" applyBorder="1" applyAlignment="1">
      <alignment vertical="center" wrapText="1"/>
    </xf>
    <xf numFmtId="1" fontId="0" fillId="11" borderId="0" xfId="0" applyNumberFormat="1" applyFont="1" applyFill="1" applyAlignment="1" applyProtection="1">
      <alignment horizontal="center" vertical="center" wrapText="1"/>
      <protection locked="0"/>
    </xf>
    <xf numFmtId="0" fontId="0" fillId="0" borderId="0" xfId="0" applyFont="1" applyBorder="1" applyAlignment="1">
      <alignment vertical="center" wrapText="1"/>
    </xf>
    <xf numFmtId="0" fontId="0" fillId="3" borderId="0" xfId="0" applyFont="1" applyFill="1"/>
    <xf numFmtId="0" fontId="0" fillId="4" borderId="14" xfId="0" applyFont="1" applyFill="1" applyBorder="1" applyAlignment="1">
      <alignment vertical="center" wrapText="1"/>
    </xf>
    <xf numFmtId="0" fontId="0" fillId="4" borderId="0" xfId="0" applyFont="1" applyFill="1" applyAlignment="1">
      <alignment vertical="center"/>
    </xf>
    <xf numFmtId="0" fontId="0" fillId="4" borderId="13" xfId="0" applyFont="1" applyFill="1" applyBorder="1" applyAlignment="1">
      <alignment vertical="center" wrapText="1"/>
    </xf>
    <xf numFmtId="0" fontId="0" fillId="4" borderId="0" xfId="0" applyFont="1" applyFill="1" applyBorder="1" applyAlignment="1">
      <alignment wrapText="1"/>
    </xf>
    <xf numFmtId="0" fontId="5" fillId="0" borderId="0" xfId="0" applyFont="1" applyProtection="1"/>
    <xf numFmtId="0" fontId="17" fillId="0" borderId="0" xfId="0" applyFont="1" applyProtection="1"/>
    <xf numFmtId="0" fontId="5" fillId="0" borderId="0" xfId="0" applyFont="1" applyAlignment="1" applyProtection="1">
      <alignment wrapText="1"/>
    </xf>
    <xf numFmtId="0" fontId="5" fillId="11" borderId="0" xfId="0" applyFont="1" applyFill="1" applyProtection="1"/>
    <xf numFmtId="0" fontId="5" fillId="4" borderId="0" xfId="0" applyFont="1" applyFill="1" applyProtection="1"/>
    <xf numFmtId="0" fontId="6" fillId="3" borderId="1" xfId="0" applyFont="1" applyFill="1" applyBorder="1" applyAlignment="1" applyProtection="1">
      <alignment horizontal="center" vertical="center" wrapText="1"/>
    </xf>
    <xf numFmtId="0" fontId="18" fillId="0" borderId="1" xfId="0" applyFont="1" applyBorder="1" applyAlignment="1" applyProtection="1">
      <alignment wrapText="1"/>
      <protection locked="0"/>
    </xf>
    <xf numFmtId="164" fontId="5" fillId="3" borderId="1" xfId="0" applyNumberFormat="1" applyFont="1" applyFill="1" applyBorder="1" applyAlignment="1" applyProtection="1">
      <alignment horizontal="center"/>
    </xf>
    <xf numFmtId="165" fontId="4" fillId="3" borderId="4" xfId="0" applyNumberFormat="1" applyFont="1" applyFill="1" applyBorder="1" applyAlignment="1" applyProtection="1">
      <alignment horizontal="center"/>
    </xf>
    <xf numFmtId="0" fontId="5" fillId="0" borderId="0" xfId="0" applyFont="1" applyBorder="1" applyAlignment="1" applyProtection="1">
      <alignment wrapText="1"/>
      <protection locked="0"/>
    </xf>
    <xf numFmtId="0" fontId="43" fillId="0" borderId="0" xfId="0" applyFont="1" applyProtection="1"/>
    <xf numFmtId="0" fontId="5" fillId="0" borderId="0" xfId="0" applyFont="1" applyAlignment="1" applyProtection="1">
      <alignment horizontal="left"/>
    </xf>
    <xf numFmtId="0" fontId="4" fillId="0" borderId="0" xfId="0" applyFont="1" applyAlignment="1" applyProtection="1">
      <alignment horizontal="left"/>
    </xf>
    <xf numFmtId="0" fontId="5" fillId="0" borderId="0" xfId="0" applyFont="1" applyAlignment="1" applyProtection="1">
      <alignment horizontal="left"/>
      <protection locked="0"/>
    </xf>
    <xf numFmtId="0" fontId="0" fillId="7" borderId="0" xfId="0" applyFont="1" applyFill="1"/>
    <xf numFmtId="0" fontId="0" fillId="4" borderId="0" xfId="0" applyFont="1" applyFill="1" applyBorder="1" applyProtection="1"/>
    <xf numFmtId="0" fontId="0" fillId="14" borderId="0" xfId="0" applyFont="1" applyFill="1" applyBorder="1" applyProtection="1"/>
    <xf numFmtId="0" fontId="0" fillId="11" borderId="7" xfId="0" applyFont="1" applyFill="1" applyBorder="1" applyProtection="1"/>
    <xf numFmtId="10" fontId="0" fillId="11" borderId="8" xfId="0" applyNumberFormat="1" applyFont="1" applyFill="1" applyBorder="1" applyAlignment="1" applyProtection="1">
      <alignment horizontal="center" vertical="center"/>
    </xf>
    <xf numFmtId="0" fontId="0" fillId="4" borderId="1" xfId="0" applyFont="1" applyFill="1" applyBorder="1" applyAlignment="1" applyProtection="1">
      <alignment horizontal="center" vertical="center" wrapText="1"/>
    </xf>
    <xf numFmtId="0" fontId="0" fillId="8" borderId="0" xfId="0" applyFont="1" applyFill="1" applyBorder="1" applyProtection="1"/>
    <xf numFmtId="0" fontId="0" fillId="4" borderId="0" xfId="0" applyFont="1" applyFill="1" applyBorder="1" applyAlignment="1" applyProtection="1">
      <alignment horizontal="left" vertical="top"/>
    </xf>
    <xf numFmtId="0" fontId="0" fillId="10" borderId="0" xfId="0" applyFont="1" applyFill="1" applyProtection="1"/>
    <xf numFmtId="0" fontId="0" fillId="10" borderId="0" xfId="0" applyFont="1" applyFill="1" applyBorder="1" applyProtection="1"/>
    <xf numFmtId="6" fontId="0" fillId="3" borderId="1" xfId="0" applyNumberFormat="1" applyFont="1" applyFill="1" applyBorder="1" applyAlignment="1" applyProtection="1">
      <alignment horizontal="center" vertical="center"/>
      <protection locked="0"/>
    </xf>
    <xf numFmtId="0" fontId="43" fillId="4" borderId="0" xfId="0" applyFont="1" applyFill="1"/>
    <xf numFmtId="0" fontId="0" fillId="4" borderId="0" xfId="0" applyFont="1" applyFill="1" applyAlignment="1">
      <alignment horizontal="left" wrapText="1"/>
    </xf>
    <xf numFmtId="0" fontId="0" fillId="4" borderId="0" xfId="0" applyFont="1" applyFill="1" applyAlignment="1">
      <alignment horizontal="center"/>
    </xf>
    <xf numFmtId="165" fontId="0" fillId="4" borderId="4" xfId="0" applyNumberFormat="1" applyFont="1" applyFill="1" applyBorder="1" applyAlignment="1" applyProtection="1">
      <alignment horizontal="center"/>
      <protection locked="0"/>
    </xf>
    <xf numFmtId="1" fontId="0" fillId="4" borderId="4" xfId="0" applyNumberFormat="1" applyFont="1" applyFill="1" applyBorder="1" applyAlignment="1" applyProtection="1">
      <alignment horizontal="center"/>
      <protection locked="0"/>
    </xf>
    <xf numFmtId="165" fontId="0" fillId="3" borderId="4" xfId="0" applyNumberFormat="1" applyFont="1" applyFill="1" applyBorder="1" applyAlignment="1" applyProtection="1">
      <alignment horizontal="center"/>
      <protection locked="0"/>
    </xf>
    <xf numFmtId="0" fontId="0" fillId="3" borderId="4" xfId="0" applyFont="1" applyFill="1" applyBorder="1" applyAlignment="1" applyProtection="1">
      <alignment horizontal="center" vertical="center"/>
      <protection locked="0"/>
    </xf>
    <xf numFmtId="0" fontId="5" fillId="4" borderId="0" xfId="0" applyFont="1" applyFill="1" applyAlignment="1" applyProtection="1">
      <alignment wrapText="1"/>
    </xf>
    <xf numFmtId="164" fontId="0" fillId="4" borderId="4" xfId="0" applyNumberFormat="1" applyFont="1" applyFill="1" applyBorder="1" applyAlignment="1">
      <alignment horizontal="right"/>
    </xf>
    <xf numFmtId="1" fontId="0" fillId="4" borderId="4" xfId="0" applyNumberFormat="1" applyFont="1" applyFill="1" applyBorder="1" applyAlignment="1">
      <alignment horizontal="center" vertical="center"/>
    </xf>
    <xf numFmtId="0" fontId="0" fillId="3" borderId="4" xfId="0" applyFont="1" applyFill="1" applyBorder="1" applyAlignment="1">
      <alignment horizontal="center" vertical="center"/>
    </xf>
    <xf numFmtId="165" fontId="0" fillId="4" borderId="4" xfId="0" applyNumberFormat="1" applyFont="1" applyFill="1" applyBorder="1" applyAlignment="1">
      <alignment horizontal="right"/>
    </xf>
    <xf numFmtId="165" fontId="0" fillId="4" borderId="4" xfId="0" applyNumberFormat="1" applyFont="1" applyFill="1" applyBorder="1" applyAlignment="1" applyProtection="1">
      <alignment horizontal="center" vertical="center"/>
      <protection locked="0"/>
    </xf>
    <xf numFmtId="164" fontId="0" fillId="3" borderId="4" xfId="0" applyNumberFormat="1" applyFont="1" applyFill="1" applyBorder="1"/>
    <xf numFmtId="0" fontId="21" fillId="4" borderId="0" xfId="0" applyFont="1" applyFill="1" applyAlignment="1">
      <alignment horizontal="center"/>
    </xf>
    <xf numFmtId="0" fontId="4" fillId="4" borderId="0" xfId="0" applyFont="1" applyFill="1" applyProtection="1">
      <protection locked="0"/>
    </xf>
    <xf numFmtId="0" fontId="5" fillId="4" borderId="0" xfId="0" applyFont="1" applyFill="1"/>
    <xf numFmtId="0" fontId="44" fillId="4" borderId="0" xfId="0" applyFont="1" applyFill="1" applyProtection="1">
      <protection locked="0"/>
    </xf>
    <xf numFmtId="0" fontId="44" fillId="4" borderId="0" xfId="0" applyFont="1" applyFill="1"/>
    <xf numFmtId="0" fontId="44" fillId="4" borderId="0" xfId="0" applyFont="1" applyFill="1" applyAlignment="1">
      <alignment wrapText="1"/>
    </xf>
    <xf numFmtId="0" fontId="24" fillId="4" borderId="0" xfId="0" applyFont="1" applyFill="1" applyAlignment="1">
      <alignment vertical="center"/>
    </xf>
    <xf numFmtId="0" fontId="45" fillId="4" borderId="0" xfId="0" applyFont="1" applyFill="1" applyAlignment="1">
      <alignment vertical="center"/>
    </xf>
    <xf numFmtId="0" fontId="44" fillId="4" borderId="0" xfId="0" applyFont="1" applyFill="1" applyAlignment="1">
      <alignment horizontal="justify" vertical="center"/>
    </xf>
    <xf numFmtId="0" fontId="44" fillId="4" borderId="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49" fillId="11" borderId="33" xfId="0" applyFont="1" applyFill="1" applyBorder="1" applyAlignment="1" applyProtection="1">
      <alignment horizontal="center" vertical="center"/>
    </xf>
    <xf numFmtId="0" fontId="14" fillId="11" borderId="34" xfId="0" applyFont="1" applyFill="1" applyBorder="1" applyProtection="1"/>
    <xf numFmtId="0" fontId="14" fillId="11" borderId="34" xfId="0" applyFont="1" applyFill="1" applyBorder="1" applyAlignment="1" applyProtection="1">
      <alignment horizontal="right" vertical="center"/>
    </xf>
    <xf numFmtId="0" fontId="14" fillId="11" borderId="34" xfId="0" applyFont="1" applyFill="1" applyBorder="1" applyAlignment="1" applyProtection="1">
      <alignment horizontal="left" vertical="top"/>
    </xf>
    <xf numFmtId="0" fontId="14" fillId="11" borderId="34" xfId="0" applyFont="1" applyFill="1" applyBorder="1" applyAlignment="1" applyProtection="1">
      <alignment horizontal="right" vertical="top"/>
    </xf>
    <xf numFmtId="0" fontId="14" fillId="11" borderId="35" xfId="0" applyFont="1" applyFill="1" applyBorder="1" applyAlignment="1" applyProtection="1">
      <alignment horizontal="left" vertical="top"/>
    </xf>
    <xf numFmtId="0" fontId="50" fillId="4" borderId="0" xfId="0" applyFont="1" applyFill="1" applyAlignment="1">
      <alignment vertical="center"/>
    </xf>
    <xf numFmtId="0" fontId="36" fillId="4" borderId="0" xfId="0" applyFont="1" applyFill="1" applyBorder="1" applyAlignment="1" applyProtection="1">
      <alignment horizontal="left" vertical="center"/>
    </xf>
    <xf numFmtId="0" fontId="0" fillId="4" borderId="18" xfId="0" applyFont="1" applyFill="1" applyBorder="1"/>
    <xf numFmtId="0" fontId="0" fillId="4" borderId="39" xfId="0" applyFont="1" applyFill="1" applyBorder="1"/>
    <xf numFmtId="0" fontId="0" fillId="4" borderId="17" xfId="0" applyFont="1" applyFill="1" applyBorder="1"/>
    <xf numFmtId="0" fontId="0" fillId="4" borderId="40" xfId="0" applyFont="1" applyFill="1" applyBorder="1"/>
    <xf numFmtId="0" fontId="6" fillId="15" borderId="16" xfId="0" applyFont="1" applyFill="1" applyBorder="1"/>
    <xf numFmtId="0" fontId="6" fillId="15" borderId="41" xfId="0" applyFont="1" applyFill="1" applyBorder="1"/>
    <xf numFmtId="0" fontId="5" fillId="0" borderId="0" xfId="0" applyFont="1" applyBorder="1" applyAlignment="1" applyProtection="1">
      <alignment horizontal="left"/>
      <protection locked="0"/>
    </xf>
    <xf numFmtId="0" fontId="0" fillId="0" borderId="0" xfId="0" applyFont="1" applyBorder="1" applyAlignment="1" applyProtection="1">
      <alignment horizontal="left"/>
      <protection locked="0"/>
    </xf>
    <xf numFmtId="165" fontId="0" fillId="16" borderId="1" xfId="0" applyNumberFormat="1" applyFont="1" applyFill="1" applyBorder="1" applyAlignment="1" applyProtection="1">
      <alignment horizontal="center" vertical="center"/>
      <protection locked="0"/>
    </xf>
    <xf numFmtId="6" fontId="0" fillId="16" borderId="1" xfId="0" applyNumberFormat="1" applyFont="1" applyFill="1" applyBorder="1" applyAlignment="1" applyProtection="1">
      <alignment horizontal="center" vertical="center"/>
      <protection locked="0"/>
    </xf>
    <xf numFmtId="164" fontId="5" fillId="3" borderId="42" xfId="0" applyNumberFormat="1" applyFont="1" applyFill="1" applyBorder="1" applyAlignment="1" applyProtection="1">
      <alignment horizontal="center" vertical="center"/>
      <protection locked="0"/>
    </xf>
    <xf numFmtId="164" fontId="5" fillId="3" borderId="7" xfId="0" applyNumberFormat="1" applyFont="1" applyFill="1" applyBorder="1" applyAlignment="1" applyProtection="1">
      <alignment horizontal="center" vertical="center"/>
      <protection locked="0"/>
    </xf>
    <xf numFmtId="0" fontId="5" fillId="11" borderId="7" xfId="0" applyFont="1" applyFill="1" applyBorder="1" applyAlignment="1" applyProtection="1">
      <alignment horizontal="left" vertical="center" wrapText="1"/>
    </xf>
    <xf numFmtId="0" fontId="4" fillId="11" borderId="7" xfId="0" applyFont="1" applyFill="1" applyBorder="1" applyAlignment="1" applyProtection="1">
      <alignment horizontal="center" vertical="center"/>
    </xf>
    <xf numFmtId="165" fontId="4" fillId="11" borderId="7" xfId="0" applyNumberFormat="1" applyFont="1" applyFill="1" applyBorder="1" applyAlignment="1" applyProtection="1">
      <alignment horizontal="center" vertical="center"/>
    </xf>
    <xf numFmtId="165" fontId="6" fillId="11" borderId="7" xfId="0" applyNumberFormat="1" applyFont="1" applyFill="1" applyBorder="1" applyAlignment="1" applyProtection="1">
      <alignment horizontal="center" vertical="center"/>
    </xf>
    <xf numFmtId="0" fontId="5" fillId="11" borderId="0" xfId="0" applyFont="1" applyFill="1" applyBorder="1" applyProtection="1"/>
    <xf numFmtId="165" fontId="6" fillId="11" borderId="0" xfId="0" applyNumberFormat="1" applyFont="1" applyFill="1" applyBorder="1" applyAlignment="1" applyProtection="1">
      <alignment horizontal="center" vertical="center"/>
    </xf>
    <xf numFmtId="0" fontId="4" fillId="11" borderId="0" xfId="0" applyFont="1" applyFill="1" applyBorder="1" applyProtection="1"/>
    <xf numFmtId="0" fontId="0" fillId="11" borderId="42" xfId="0" applyFont="1" applyFill="1" applyBorder="1" applyAlignment="1">
      <alignment horizontal="left" vertical="center" wrapText="1"/>
    </xf>
    <xf numFmtId="0" fontId="0" fillId="11" borderId="7" xfId="0" applyFont="1" applyFill="1" applyBorder="1" applyAlignment="1">
      <alignment wrapText="1"/>
    </xf>
    <xf numFmtId="0" fontId="0" fillId="11" borderId="7" xfId="0" applyFont="1" applyFill="1" applyBorder="1" applyAlignment="1">
      <alignment horizontal="left" vertical="center" wrapText="1"/>
    </xf>
    <xf numFmtId="0" fontId="4" fillId="11" borderId="7" xfId="0" applyFont="1" applyFill="1" applyBorder="1" applyAlignment="1" applyProtection="1">
      <alignment horizontal="center" vertical="center" wrapText="1"/>
    </xf>
    <xf numFmtId="0" fontId="5" fillId="11" borderId="7" xfId="0" applyFont="1" applyFill="1" applyBorder="1" applyAlignment="1" applyProtection="1">
      <alignment horizontal="center" vertical="center" wrapText="1"/>
    </xf>
    <xf numFmtId="164" fontId="5" fillId="11" borderId="7" xfId="0" applyNumberFormat="1" applyFont="1" applyFill="1" applyBorder="1" applyAlignment="1" applyProtection="1">
      <alignment horizontal="center" vertical="center"/>
      <protection locked="0"/>
    </xf>
    <xf numFmtId="0" fontId="5" fillId="11" borderId="7" xfId="0" applyFont="1" applyFill="1" applyBorder="1" applyAlignment="1" applyProtection="1">
      <alignment horizontal="center" vertical="center" wrapText="1"/>
      <protection locked="0"/>
    </xf>
    <xf numFmtId="0" fontId="4" fillId="11" borderId="0" xfId="0" applyFont="1" applyFill="1" applyBorder="1" applyAlignment="1" applyProtection="1">
      <alignment wrapText="1"/>
    </xf>
    <xf numFmtId="0" fontId="5" fillId="16" borderId="0" xfId="0" applyFont="1" applyFill="1" applyBorder="1" applyProtection="1"/>
    <xf numFmtId="0" fontId="5" fillId="16" borderId="0" xfId="0" applyFont="1" applyFill="1" applyProtection="1"/>
    <xf numFmtId="0" fontId="5" fillId="16" borderId="0" xfId="0" applyFont="1" applyFill="1" applyBorder="1" applyAlignment="1" applyProtection="1">
      <alignment wrapText="1"/>
    </xf>
    <xf numFmtId="0" fontId="5" fillId="16" borderId="43" xfId="0" applyFont="1" applyFill="1" applyBorder="1" applyProtection="1"/>
    <xf numFmtId="164"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165" fontId="0" fillId="0" borderId="5" xfId="0" applyNumberFormat="1" applyFont="1" applyFill="1" applyBorder="1" applyAlignment="1" applyProtection="1">
      <alignment horizontal="center" vertical="center"/>
      <protection locked="0"/>
    </xf>
    <xf numFmtId="165" fontId="0" fillId="0" borderId="1" xfId="0" applyNumberFormat="1" applyFont="1" applyFill="1" applyBorder="1" applyAlignment="1" applyProtection="1">
      <alignment horizontal="center" vertical="center"/>
      <protection locked="0"/>
    </xf>
    <xf numFmtId="0" fontId="4" fillId="16" borderId="43" xfId="0" applyFont="1" applyFill="1" applyBorder="1" applyProtection="1"/>
    <xf numFmtId="0" fontId="0" fillId="16" borderId="0" xfId="0" applyFont="1" applyFill="1"/>
    <xf numFmtId="0" fontId="15" fillId="16" borderId="0" xfId="0" applyFont="1" applyFill="1" applyAlignment="1">
      <alignment horizontal="left" vertical="center"/>
    </xf>
    <xf numFmtId="0" fontId="6" fillId="11" borderId="0" xfId="0" applyFont="1" applyFill="1" applyBorder="1" applyAlignment="1" applyProtection="1">
      <alignment horizontal="left" vertical="center"/>
    </xf>
    <xf numFmtId="0" fontId="50" fillId="16" borderId="0" xfId="0" applyFont="1" applyFill="1" applyBorder="1" applyAlignment="1">
      <alignment vertical="center"/>
    </xf>
    <xf numFmtId="0" fontId="18" fillId="16" borderId="0" xfId="0" applyFont="1" applyFill="1" applyAlignment="1">
      <alignment vertical="center"/>
    </xf>
    <xf numFmtId="0" fontId="5" fillId="16" borderId="0" xfId="0" applyFont="1" applyFill="1" applyAlignment="1" applyProtection="1">
      <alignment vertical="center"/>
    </xf>
    <xf numFmtId="0" fontId="4" fillId="11" borderId="0" xfId="0" applyFont="1" applyFill="1" applyBorder="1" applyAlignment="1" applyProtection="1">
      <alignment vertical="center"/>
    </xf>
    <xf numFmtId="0" fontId="5" fillId="11" borderId="0" xfId="0" applyFont="1" applyFill="1" applyBorder="1" applyAlignment="1" applyProtection="1">
      <alignment horizontal="left" vertical="center" wrapText="1"/>
    </xf>
    <xf numFmtId="0" fontId="5" fillId="11" borderId="0" xfId="0" applyFont="1" applyFill="1" applyBorder="1" applyAlignment="1" applyProtection="1">
      <alignment vertical="center" wrapText="1"/>
    </xf>
    <xf numFmtId="0" fontId="0" fillId="11" borderId="0" xfId="0" applyFont="1" applyFill="1" applyBorder="1" applyAlignment="1" applyProtection="1">
      <alignment horizontal="center" vertical="center" wrapText="1"/>
    </xf>
    <xf numFmtId="0" fontId="5" fillId="0" borderId="0" xfId="0" applyFont="1" applyAlignment="1" applyProtection="1">
      <alignment vertical="center"/>
    </xf>
    <xf numFmtId="0" fontId="5" fillId="18" borderId="43" xfId="0" applyFont="1" applyFill="1" applyBorder="1" applyProtection="1"/>
    <xf numFmtId="165" fontId="0" fillId="11" borderId="42" xfId="0" applyNumberFormat="1" applyFont="1" applyFill="1" applyBorder="1" applyAlignment="1" applyProtection="1">
      <alignment horizontal="center" vertical="center"/>
    </xf>
    <xf numFmtId="165" fontId="0" fillId="11" borderId="7" xfId="0" applyNumberFormat="1" applyFont="1" applyFill="1" applyBorder="1" applyAlignment="1" applyProtection="1">
      <alignment horizontal="center" vertical="center"/>
    </xf>
    <xf numFmtId="0" fontId="5" fillId="17" borderId="0" xfId="0" applyFont="1" applyFill="1" applyProtection="1"/>
    <xf numFmtId="0" fontId="50" fillId="17" borderId="0" xfId="0" applyFont="1" applyFill="1" applyAlignment="1">
      <alignment vertical="center"/>
    </xf>
    <xf numFmtId="0" fontId="5" fillId="17" borderId="0" xfId="0" applyFont="1" applyFill="1" applyAlignment="1" applyProtection="1">
      <alignment wrapText="1"/>
    </xf>
    <xf numFmtId="0" fontId="5" fillId="17" borderId="0" xfId="0" applyFont="1" applyFill="1" applyAlignment="1" applyProtection="1">
      <alignment horizontal="left" wrapText="1"/>
    </xf>
    <xf numFmtId="0" fontId="4" fillId="17" borderId="0" xfId="0" applyFont="1" applyFill="1" applyProtection="1"/>
    <xf numFmtId="0" fontId="5" fillId="2" borderId="0" xfId="0" applyFont="1" applyFill="1" applyProtection="1"/>
    <xf numFmtId="0" fontId="5" fillId="17" borderId="0" xfId="0" applyFont="1" applyFill="1" applyBorder="1" applyAlignment="1" applyProtection="1">
      <alignment wrapText="1"/>
      <protection locked="0"/>
    </xf>
    <xf numFmtId="3" fontId="5" fillId="17" borderId="0" xfId="0" applyNumberFormat="1" applyFont="1" applyFill="1" applyBorder="1" applyAlignment="1" applyProtection="1">
      <alignment horizontal="center"/>
      <protection locked="0"/>
    </xf>
    <xf numFmtId="0" fontId="42" fillId="17" borderId="0" xfId="0" applyFont="1" applyFill="1" applyBorder="1" applyAlignment="1" applyProtection="1">
      <alignment horizontal="left" vertical="top" wrapText="1"/>
      <protection locked="0"/>
    </xf>
    <xf numFmtId="0" fontId="0" fillId="17" borderId="0" xfId="0" applyFont="1" applyFill="1" applyAlignment="1">
      <alignment horizontal="left" vertical="top" wrapText="1"/>
    </xf>
    <xf numFmtId="0" fontId="20" fillId="17" borderId="0" xfId="0" applyFont="1" applyFill="1" applyAlignment="1">
      <alignment horizontal="left" vertical="top" wrapText="1"/>
    </xf>
    <xf numFmtId="164" fontId="4" fillId="17" borderId="0" xfId="0" applyNumberFormat="1" applyFont="1" applyFill="1" applyBorder="1" applyProtection="1"/>
    <xf numFmtId="164" fontId="0" fillId="17" borderId="0" xfId="0" applyNumberFormat="1" applyFont="1" applyFill="1" applyBorder="1" applyProtection="1"/>
    <xf numFmtId="165" fontId="6" fillId="17" borderId="0" xfId="0" applyNumberFormat="1" applyFont="1" applyFill="1" applyBorder="1" applyAlignment="1" applyProtection="1">
      <alignment horizontal="center"/>
    </xf>
    <xf numFmtId="0" fontId="5" fillId="17" borderId="0" xfId="0" applyFont="1" applyFill="1" applyAlignment="1" applyProtection="1">
      <alignment horizontal="left"/>
    </xf>
    <xf numFmtId="0" fontId="4" fillId="17" borderId="0" xfId="0" applyFont="1" applyFill="1" applyAlignment="1" applyProtection="1">
      <alignment horizontal="left"/>
    </xf>
    <xf numFmtId="0" fontId="5" fillId="11" borderId="0" xfId="0" applyFont="1" applyFill="1" applyAlignment="1" applyProtection="1">
      <alignment horizontal="left"/>
    </xf>
    <xf numFmtId="0" fontId="0" fillId="11" borderId="7" xfId="0" applyFont="1" applyFill="1" applyBorder="1" applyAlignment="1">
      <alignment horizontal="center" vertical="center" wrapText="1"/>
    </xf>
    <xf numFmtId="3" fontId="5" fillId="11" borderId="0" xfId="0" applyNumberFormat="1" applyFont="1" applyFill="1" applyBorder="1" applyAlignment="1" applyProtection="1">
      <alignment horizontal="center" vertical="center" wrapText="1"/>
      <protection locked="0"/>
    </xf>
    <xf numFmtId="3" fontId="0" fillId="11" borderId="7" xfId="0" applyNumberFormat="1" applyFont="1" applyFill="1" applyBorder="1" applyAlignment="1" applyProtection="1">
      <alignment horizontal="center" vertical="center"/>
      <protection locked="0"/>
    </xf>
    <xf numFmtId="0" fontId="5" fillId="11" borderId="7" xfId="0" applyFont="1" applyFill="1" applyBorder="1" applyAlignment="1" applyProtection="1">
      <alignment horizontal="center" vertical="center"/>
    </xf>
    <xf numFmtId="3" fontId="6" fillId="11" borderId="7" xfId="0" applyNumberFormat="1"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7" xfId="0" applyFont="1" applyFill="1" applyBorder="1" applyAlignment="1">
      <alignment horizontal="center" vertical="center" wrapText="1"/>
    </xf>
    <xf numFmtId="0" fontId="0" fillId="14" borderId="44" xfId="0" applyFont="1" applyFill="1" applyBorder="1" applyAlignment="1" applyProtection="1">
      <alignment horizontal="center" vertical="center" wrapText="1"/>
    </xf>
    <xf numFmtId="0" fontId="0" fillId="14" borderId="45" xfId="0" applyFont="1" applyFill="1" applyBorder="1" applyAlignment="1">
      <alignment horizontal="center" vertical="center" wrapText="1"/>
    </xf>
    <xf numFmtId="164" fontId="0" fillId="19" borderId="46" xfId="0" applyNumberFormat="1" applyFont="1" applyFill="1" applyBorder="1" applyAlignment="1">
      <alignment horizontal="center" vertical="center" wrapText="1"/>
    </xf>
    <xf numFmtId="0" fontId="0" fillId="14" borderId="47" xfId="0" applyFont="1" applyFill="1" applyBorder="1" applyAlignment="1" applyProtection="1">
      <alignment horizontal="center" vertical="center" wrapText="1"/>
    </xf>
    <xf numFmtId="164" fontId="0" fillId="19" borderId="48" xfId="0" applyNumberFormat="1" applyFont="1" applyFill="1" applyBorder="1" applyAlignment="1">
      <alignment horizontal="center" vertical="center" wrapText="1"/>
    </xf>
    <xf numFmtId="0" fontId="0" fillId="14" borderId="49" xfId="0" applyFont="1" applyFill="1" applyBorder="1" applyAlignment="1" applyProtection="1">
      <alignment horizontal="center" vertical="center" wrapText="1"/>
    </xf>
    <xf numFmtId="0" fontId="0" fillId="14" borderId="50" xfId="0" applyFont="1" applyFill="1" applyBorder="1" applyAlignment="1">
      <alignment horizontal="center" vertical="center" wrapText="1"/>
    </xf>
    <xf numFmtId="0" fontId="5" fillId="19" borderId="51" xfId="0" applyFont="1" applyFill="1" applyBorder="1" applyAlignment="1" applyProtection="1">
      <alignment horizontal="center" vertical="center"/>
    </xf>
    <xf numFmtId="3" fontId="5" fillId="17" borderId="0" xfId="0" applyNumberFormat="1" applyFont="1" applyFill="1" applyBorder="1" applyAlignment="1" applyProtection="1">
      <alignment horizontal="left"/>
      <protection locked="0"/>
    </xf>
    <xf numFmtId="0" fontId="6" fillId="13" borderId="8" xfId="0" applyFont="1" applyFill="1" applyBorder="1" applyAlignment="1" applyProtection="1">
      <alignment horizontal="center" wrapText="1"/>
    </xf>
    <xf numFmtId="0" fontId="52" fillId="17" borderId="0" xfId="0" applyFont="1" applyFill="1" applyProtection="1"/>
    <xf numFmtId="165" fontId="6" fillId="13" borderId="8" xfId="0" applyNumberFormat="1" applyFont="1" applyFill="1" applyBorder="1" applyProtection="1"/>
    <xf numFmtId="165" fontId="4" fillId="17" borderId="0" xfId="0" applyNumberFormat="1" applyFont="1" applyFill="1" applyBorder="1" applyAlignment="1" applyProtection="1">
      <alignment horizontal="center"/>
    </xf>
    <xf numFmtId="165" fontId="6" fillId="17" borderId="0" xfId="0" applyNumberFormat="1" applyFont="1" applyFill="1" applyBorder="1" applyProtection="1"/>
    <xf numFmtId="164" fontId="0" fillId="4" borderId="1" xfId="0" applyNumberFormat="1" applyFont="1" applyFill="1" applyBorder="1" applyAlignment="1" applyProtection="1">
      <alignment horizontal="center"/>
      <protection locked="0"/>
    </xf>
    <xf numFmtId="4" fontId="0" fillId="4" borderId="1" xfId="0" applyNumberFormat="1" applyFont="1" applyFill="1" applyBorder="1" applyAlignment="1" applyProtection="1">
      <alignment horizontal="center"/>
      <protection locked="0"/>
    </xf>
    <xf numFmtId="167" fontId="0" fillId="4" borderId="1" xfId="0" applyNumberFormat="1" applyFont="1" applyFill="1" applyBorder="1" applyAlignment="1" applyProtection="1">
      <alignment horizontal="center"/>
      <protection locked="0"/>
    </xf>
    <xf numFmtId="1" fontId="0" fillId="4" borderId="1" xfId="0" applyNumberFormat="1" applyFont="1" applyFill="1" applyBorder="1" applyAlignment="1" applyProtection="1">
      <alignment horizontal="center"/>
      <protection locked="0"/>
    </xf>
    <xf numFmtId="0" fontId="0" fillId="0" borderId="1" xfId="0" applyFont="1" applyBorder="1" applyProtection="1"/>
    <xf numFmtId="1" fontId="0" fillId="0" borderId="1" xfId="0" applyNumberFormat="1" applyFont="1" applyBorder="1" applyProtection="1"/>
    <xf numFmtId="0" fontId="6" fillId="17" borderId="0" xfId="0" applyFont="1" applyFill="1" applyAlignment="1">
      <alignment horizontal="left" vertical="top" wrapText="1"/>
    </xf>
    <xf numFmtId="0" fontId="5" fillId="17" borderId="0" xfId="0" applyFont="1" applyFill="1" applyBorder="1" applyAlignment="1" applyProtection="1">
      <alignment wrapText="1"/>
    </xf>
    <xf numFmtId="0" fontId="0" fillId="17" borderId="0" xfId="0" applyFont="1" applyFill="1" applyBorder="1" applyAlignment="1" applyProtection="1">
      <alignment wrapText="1"/>
    </xf>
    <xf numFmtId="0" fontId="0" fillId="11" borderId="54" xfId="0" applyFont="1" applyFill="1" applyBorder="1" applyAlignment="1" applyProtection="1">
      <alignment horizontal="center" vertical="top" wrapText="1"/>
    </xf>
    <xf numFmtId="0" fontId="25" fillId="0" borderId="55" xfId="0" applyFont="1" applyBorder="1" applyAlignment="1" applyProtection="1">
      <alignment horizontal="right" wrapText="1"/>
      <protection locked="0"/>
    </xf>
    <xf numFmtId="164" fontId="0" fillId="4" borderId="55" xfId="0" applyNumberFormat="1" applyFont="1" applyFill="1" applyBorder="1" applyAlignment="1" applyProtection="1">
      <alignment horizontal="center"/>
      <protection locked="0"/>
    </xf>
    <xf numFmtId="4" fontId="0" fillId="4" borderId="55" xfId="0" applyNumberFormat="1" applyFont="1" applyFill="1" applyBorder="1" applyAlignment="1" applyProtection="1">
      <alignment horizontal="center"/>
      <protection locked="0"/>
    </xf>
    <xf numFmtId="167" fontId="0" fillId="4" borderId="55" xfId="0" applyNumberFormat="1" applyFont="1" applyFill="1" applyBorder="1" applyAlignment="1" applyProtection="1">
      <alignment horizontal="center"/>
      <protection locked="0"/>
    </xf>
    <xf numFmtId="1" fontId="0" fillId="0" borderId="55" xfId="0" applyNumberFormat="1" applyFont="1" applyBorder="1" applyProtection="1"/>
    <xf numFmtId="0" fontId="0" fillId="0" borderId="55" xfId="0" applyFont="1" applyBorder="1" applyProtection="1"/>
    <xf numFmtId="3" fontId="0" fillId="4" borderId="3" xfId="0" applyNumberFormat="1" applyFont="1" applyFill="1" applyBorder="1" applyAlignment="1" applyProtection="1">
      <alignment horizontal="center"/>
      <protection locked="0"/>
    </xf>
    <xf numFmtId="3" fontId="0" fillId="4" borderId="58" xfId="0" applyNumberFormat="1" applyFont="1" applyFill="1" applyBorder="1" applyAlignment="1" applyProtection="1">
      <alignment horizontal="center"/>
      <protection locked="0"/>
    </xf>
    <xf numFmtId="0" fontId="0" fillId="0" borderId="8" xfId="0" applyFont="1" applyBorder="1" applyProtection="1"/>
    <xf numFmtId="0" fontId="0" fillId="0" borderId="59" xfId="0" applyFont="1" applyBorder="1" applyProtection="1"/>
    <xf numFmtId="3" fontId="0" fillId="17" borderId="7" xfId="0" applyNumberFormat="1" applyFont="1" applyFill="1" applyBorder="1" applyAlignment="1" applyProtection="1">
      <alignment horizontal="center"/>
      <protection locked="0"/>
    </xf>
    <xf numFmtId="3" fontId="0" fillId="17" borderId="57" xfId="0" applyNumberFormat="1" applyFont="1" applyFill="1" applyBorder="1" applyAlignment="1" applyProtection="1">
      <alignment horizontal="center"/>
      <protection locked="0"/>
    </xf>
    <xf numFmtId="0" fontId="0" fillId="11" borderId="0" xfId="0" applyFont="1" applyFill="1" applyBorder="1" applyAlignment="1" applyProtection="1">
      <alignment horizontal="center" vertical="top" wrapText="1"/>
    </xf>
    <xf numFmtId="0" fontId="0" fillId="17" borderId="53" xfId="0" applyFont="1" applyFill="1" applyBorder="1" applyAlignment="1" applyProtection="1">
      <alignment horizontal="center" vertical="top" wrapText="1"/>
    </xf>
    <xf numFmtId="0" fontId="5" fillId="17" borderId="53" xfId="0" applyFont="1" applyFill="1" applyBorder="1" applyProtection="1"/>
    <xf numFmtId="0" fontId="6" fillId="17" borderId="42" xfId="0" applyFont="1" applyFill="1" applyBorder="1" applyAlignment="1" applyProtection="1">
      <alignment horizontal="center" wrapText="1"/>
    </xf>
    <xf numFmtId="0" fontId="6" fillId="11" borderId="39" xfId="0" applyFont="1" applyFill="1" applyBorder="1" applyAlignment="1" applyProtection="1">
      <alignment horizontal="center" wrapText="1"/>
    </xf>
    <xf numFmtId="0" fontId="6" fillId="11" borderId="61" xfId="0" applyFont="1" applyFill="1" applyBorder="1" applyAlignment="1" applyProtection="1">
      <alignment horizontal="center" wrapText="1"/>
    </xf>
    <xf numFmtId="0" fontId="18" fillId="0" borderId="52" xfId="0" applyFont="1" applyBorder="1" applyAlignment="1" applyProtection="1">
      <alignment wrapText="1"/>
      <protection locked="0"/>
    </xf>
    <xf numFmtId="164" fontId="0" fillId="4" borderId="52" xfId="0" applyNumberFormat="1" applyFont="1" applyFill="1" applyBorder="1" applyAlignment="1" applyProtection="1">
      <alignment horizontal="center"/>
      <protection locked="0"/>
    </xf>
    <xf numFmtId="4" fontId="0" fillId="4" borderId="52" xfId="0" applyNumberFormat="1" applyFont="1" applyFill="1" applyBorder="1" applyAlignment="1" applyProtection="1">
      <alignment horizontal="center"/>
      <protection locked="0"/>
    </xf>
    <xf numFmtId="167" fontId="0" fillId="4" borderId="52" xfId="0" applyNumberFormat="1" applyFont="1" applyFill="1" applyBorder="1" applyAlignment="1" applyProtection="1">
      <alignment horizontal="center"/>
      <protection locked="0"/>
    </xf>
    <xf numFmtId="1" fontId="0" fillId="4" borderId="52" xfId="0" applyNumberFormat="1" applyFont="1" applyFill="1" applyBorder="1" applyAlignment="1" applyProtection="1">
      <alignment horizontal="center"/>
      <protection locked="0"/>
    </xf>
    <xf numFmtId="3" fontId="0" fillId="4" borderId="17" xfId="0" applyNumberFormat="1" applyFont="1" applyFill="1" applyBorder="1" applyAlignment="1" applyProtection="1">
      <alignment horizontal="center"/>
      <protection locked="0"/>
    </xf>
    <xf numFmtId="3" fontId="0" fillId="17" borderId="30" xfId="0" applyNumberFormat="1" applyFont="1" applyFill="1" applyBorder="1" applyAlignment="1" applyProtection="1">
      <alignment horizontal="center"/>
      <protection locked="0"/>
    </xf>
    <xf numFmtId="0" fontId="0" fillId="0" borderId="40" xfId="0" applyFont="1" applyBorder="1" applyProtection="1"/>
    <xf numFmtId="0" fontId="0" fillId="0" borderId="52" xfId="0" applyFont="1" applyBorder="1" applyProtection="1"/>
    <xf numFmtId="0" fontId="58" fillId="11" borderId="60" xfId="0" applyFont="1" applyFill="1" applyBorder="1" applyAlignment="1" applyProtection="1">
      <alignment horizontal="center" vertical="top" wrapText="1"/>
    </xf>
    <xf numFmtId="0" fontId="58" fillId="11" borderId="62" xfId="0" applyFont="1" applyFill="1" applyBorder="1" applyAlignment="1" applyProtection="1">
      <alignment horizontal="center" vertical="top" wrapText="1"/>
    </xf>
    <xf numFmtId="0" fontId="18" fillId="0" borderId="40" xfId="0" applyFont="1" applyBorder="1" applyAlignment="1" applyProtection="1">
      <alignment wrapText="1"/>
      <protection locked="0"/>
    </xf>
    <xf numFmtId="0" fontId="18" fillId="0" borderId="8" xfId="0" applyFont="1" applyBorder="1" applyAlignment="1" applyProtection="1">
      <alignment wrapText="1"/>
      <protection locked="0"/>
    </xf>
    <xf numFmtId="0" fontId="18" fillId="0" borderId="59" xfId="0" applyFont="1" applyBorder="1" applyAlignment="1" applyProtection="1">
      <alignment wrapText="1"/>
      <protection locked="0"/>
    </xf>
    <xf numFmtId="0" fontId="6" fillId="17" borderId="53" xfId="0" applyFont="1" applyFill="1" applyBorder="1" applyAlignment="1">
      <alignment horizontal="center" wrapText="1"/>
    </xf>
    <xf numFmtId="0" fontId="26" fillId="11" borderId="0" xfId="0" applyFont="1" applyFill="1" applyBorder="1" applyAlignment="1">
      <alignment horizontal="center" vertical="top" wrapText="1"/>
    </xf>
    <xf numFmtId="165" fontId="0" fillId="11" borderId="56" xfId="0" applyNumberFormat="1" applyFont="1" applyFill="1" applyBorder="1" applyAlignment="1" applyProtection="1">
      <alignment horizontal="center" wrapText="1"/>
    </xf>
    <xf numFmtId="0" fontId="0" fillId="17" borderId="56" xfId="0" applyFont="1" applyFill="1" applyBorder="1" applyAlignment="1" applyProtection="1">
      <alignment horizontal="center" wrapText="1"/>
    </xf>
    <xf numFmtId="165" fontId="0" fillId="11" borderId="56" xfId="0" applyNumberFormat="1" applyFont="1" applyFill="1" applyBorder="1" applyAlignment="1" applyProtection="1">
      <alignment horizontal="center"/>
    </xf>
    <xf numFmtId="0" fontId="5" fillId="0" borderId="0" xfId="0" applyFont="1" applyAlignment="1" applyProtection="1">
      <alignment horizontal="center"/>
    </xf>
    <xf numFmtId="0" fontId="5" fillId="17" borderId="0" xfId="0" applyFont="1" applyFill="1" applyAlignment="1" applyProtection="1">
      <alignment horizontal="center"/>
    </xf>
    <xf numFmtId="0" fontId="5" fillId="17" borderId="0" xfId="0" applyFont="1" applyFill="1" applyBorder="1" applyAlignment="1" applyProtection="1">
      <alignment horizontal="center" wrapText="1"/>
      <protection locked="0"/>
    </xf>
    <xf numFmtId="0" fontId="42" fillId="17" borderId="0" xfId="0" applyFont="1" applyFill="1" applyBorder="1" applyAlignment="1" applyProtection="1">
      <alignment horizontal="center" vertical="top" wrapText="1"/>
      <protection locked="0"/>
    </xf>
    <xf numFmtId="0" fontId="5" fillId="0" borderId="0" xfId="0" applyFont="1" applyBorder="1" applyAlignment="1" applyProtection="1">
      <alignment horizontal="center" wrapText="1"/>
      <protection locked="0"/>
    </xf>
    <xf numFmtId="0" fontId="60" fillId="17" borderId="0" xfId="0" applyFont="1" applyFill="1" applyAlignment="1" applyProtection="1">
      <alignment horizontal="left"/>
    </xf>
    <xf numFmtId="0" fontId="4" fillId="16" borderId="0" xfId="0" applyFont="1" applyFill="1" applyBorder="1" applyAlignment="1" applyProtection="1">
      <alignment horizontal="center" vertical="center" wrapText="1"/>
    </xf>
    <xf numFmtId="0" fontId="4" fillId="16" borderId="0" xfId="0" applyFont="1" applyFill="1" applyBorder="1" applyProtection="1"/>
    <xf numFmtId="0" fontId="0" fillId="16" borderId="0" xfId="0" applyFill="1" applyBorder="1" applyAlignment="1">
      <alignment horizontal="center" vertical="center"/>
    </xf>
    <xf numFmtId="0" fontId="4" fillId="16" borderId="0" xfId="0" applyFont="1" applyFill="1" applyBorder="1" applyAlignment="1" applyProtection="1">
      <alignment wrapText="1"/>
    </xf>
    <xf numFmtId="0" fontId="4" fillId="11" borderId="30" xfId="0" applyFont="1" applyFill="1" applyBorder="1" applyAlignment="1">
      <alignment horizontal="left" vertical="top" wrapText="1"/>
    </xf>
    <xf numFmtId="0" fontId="4" fillId="16" borderId="30" xfId="0" applyFont="1" applyFill="1" applyBorder="1" applyAlignment="1">
      <alignment horizontal="left" vertical="center" wrapText="1"/>
    </xf>
    <xf numFmtId="0" fontId="51" fillId="16" borderId="30" xfId="0" applyFont="1" applyFill="1" applyBorder="1" applyAlignment="1" applyProtection="1">
      <alignment horizontal="center" vertical="center" wrapText="1"/>
    </xf>
    <xf numFmtId="0" fontId="4" fillId="16" borderId="30" xfId="0" applyFont="1" applyFill="1" applyBorder="1" applyAlignment="1" applyProtection="1">
      <alignment horizontal="center" vertical="center" wrapText="1"/>
    </xf>
    <xf numFmtId="165" fontId="0" fillId="16" borderId="30" xfId="0" applyNumberFormat="1" applyFont="1" applyFill="1" applyBorder="1" applyAlignment="1" applyProtection="1">
      <alignment horizontal="center" vertical="center"/>
    </xf>
    <xf numFmtId="165" fontId="0" fillId="16" borderId="30" xfId="0" applyNumberFormat="1" applyFont="1" applyFill="1" applyBorder="1" applyAlignment="1" applyProtection="1">
      <alignment horizontal="center" vertical="center"/>
      <protection locked="0"/>
    </xf>
    <xf numFmtId="0" fontId="0" fillId="16" borderId="0" xfId="0" applyFont="1" applyFill="1" applyBorder="1" applyAlignment="1">
      <alignment horizontal="left" vertical="center" wrapText="1"/>
    </xf>
    <xf numFmtId="0" fontId="0" fillId="16" borderId="0" xfId="0" applyFont="1" applyFill="1" applyBorder="1" applyAlignment="1">
      <alignment wrapText="1"/>
    </xf>
    <xf numFmtId="0" fontId="5" fillId="16" borderId="0" xfId="0" applyFont="1" applyFill="1" applyBorder="1" applyAlignment="1" applyProtection="1">
      <alignment horizontal="center" vertical="center" wrapText="1"/>
    </xf>
    <xf numFmtId="164" fontId="5" fillId="16" borderId="0" xfId="0" applyNumberFormat="1" applyFont="1" applyFill="1" applyBorder="1" applyAlignment="1" applyProtection="1">
      <alignment horizontal="center" vertical="center"/>
      <protection locked="0"/>
    </xf>
    <xf numFmtId="165" fontId="0" fillId="16" borderId="0" xfId="0" applyNumberFormat="1" applyFont="1" applyFill="1" applyBorder="1" applyAlignment="1" applyProtection="1">
      <alignment horizontal="center" vertical="center"/>
    </xf>
    <xf numFmtId="165" fontId="0" fillId="16" borderId="0" xfId="0" applyNumberFormat="1" applyFont="1" applyFill="1" applyBorder="1" applyAlignment="1" applyProtection="1">
      <alignment horizontal="center" vertical="center"/>
      <protection locked="0"/>
    </xf>
    <xf numFmtId="0" fontId="0" fillId="16" borderId="42" xfId="0" applyFont="1" applyFill="1" applyBorder="1" applyAlignment="1">
      <alignment horizontal="left" vertical="center" wrapText="1"/>
    </xf>
    <xf numFmtId="0" fontId="0" fillId="16" borderId="42" xfId="0" applyFont="1" applyFill="1" applyBorder="1" applyAlignment="1">
      <alignment wrapText="1"/>
    </xf>
    <xf numFmtId="0" fontId="5" fillId="16" borderId="42" xfId="0" applyFont="1" applyFill="1" applyBorder="1" applyAlignment="1" applyProtection="1">
      <alignment horizontal="center" vertical="center" wrapText="1"/>
    </xf>
    <xf numFmtId="0" fontId="0" fillId="16" borderId="30" xfId="0" applyFont="1" applyFill="1" applyBorder="1" applyAlignment="1">
      <alignment horizontal="left" vertical="center" wrapText="1"/>
    </xf>
    <xf numFmtId="0" fontId="5" fillId="16" borderId="30" xfId="0" applyFont="1" applyFill="1" applyBorder="1" applyAlignment="1" applyProtection="1">
      <alignment horizontal="center" vertical="center" wrapText="1"/>
      <protection locked="0"/>
    </xf>
    <xf numFmtId="0" fontId="58" fillId="11" borderId="60" xfId="0" applyFont="1" applyFill="1" applyBorder="1" applyAlignment="1" applyProtection="1">
      <alignment horizontal="center" wrapText="1"/>
    </xf>
    <xf numFmtId="164" fontId="58" fillId="11" borderId="60" xfId="0" applyNumberFormat="1" applyFont="1" applyFill="1" applyBorder="1" applyAlignment="1" applyProtection="1">
      <alignment horizontal="center" wrapText="1"/>
    </xf>
    <xf numFmtId="167" fontId="58" fillId="11" borderId="60" xfId="0" applyNumberFormat="1" applyFont="1" applyFill="1" applyBorder="1" applyAlignment="1" applyProtection="1">
      <alignment horizontal="center" wrapText="1"/>
    </xf>
    <xf numFmtId="1" fontId="58" fillId="11" borderId="56" xfId="0" applyNumberFormat="1" applyFont="1" applyFill="1" applyBorder="1" applyAlignment="1" applyProtection="1">
      <alignment horizontal="center"/>
    </xf>
    <xf numFmtId="0" fontId="58" fillId="11" borderId="56" xfId="0" applyFont="1" applyFill="1" applyBorder="1" applyAlignment="1" applyProtection="1">
      <alignment horizontal="center" wrapText="1"/>
    </xf>
    <xf numFmtId="0" fontId="58" fillId="17" borderId="56" xfId="0" applyFont="1" applyFill="1" applyBorder="1" applyAlignment="1" applyProtection="1">
      <alignment horizontal="center" wrapText="1"/>
    </xf>
    <xf numFmtId="0" fontId="58" fillId="11" borderId="62" xfId="0" applyFont="1" applyFill="1" applyBorder="1" applyAlignment="1" applyProtection="1">
      <alignment horizontal="center" wrapText="1"/>
    </xf>
    <xf numFmtId="0" fontId="43" fillId="20" borderId="0" xfId="0" applyFont="1" applyFill="1" applyAlignment="1" applyProtection="1">
      <alignment horizontal="left"/>
    </xf>
    <xf numFmtId="0" fontId="0" fillId="20" borderId="0" xfId="0" applyFill="1"/>
    <xf numFmtId="0" fontId="4" fillId="20" borderId="0" xfId="0" applyFont="1" applyFill="1" applyAlignment="1" applyProtection="1">
      <alignment horizontal="left"/>
    </xf>
    <xf numFmtId="0" fontId="43" fillId="20" borderId="0" xfId="0" applyFont="1" applyFill="1" applyAlignment="1" applyProtection="1">
      <alignment horizontal="center"/>
    </xf>
    <xf numFmtId="0" fontId="0" fillId="20" borderId="0" xfId="0" applyFill="1" applyAlignment="1">
      <alignment horizontal="center"/>
    </xf>
    <xf numFmtId="0" fontId="0" fillId="0" borderId="0" xfId="0" applyAlignment="1">
      <alignment horizontal="center"/>
    </xf>
    <xf numFmtId="0" fontId="4" fillId="20" borderId="0" xfId="0" applyFont="1" applyFill="1" applyProtection="1"/>
    <xf numFmtId="0" fontId="4" fillId="20" borderId="0" xfId="0" applyFont="1" applyFill="1" applyAlignment="1" applyProtection="1">
      <alignment horizontal="center" wrapText="1"/>
    </xf>
    <xf numFmtId="0" fontId="5" fillId="20" borderId="0" xfId="0" applyFont="1" applyFill="1" applyProtection="1"/>
    <xf numFmtId="0" fontId="43" fillId="20" borderId="0" xfId="0" applyFont="1" applyFill="1" applyAlignment="1" applyProtection="1">
      <alignment vertical="center"/>
    </xf>
    <xf numFmtId="0" fontId="18" fillId="20" borderId="0" xfId="0" applyFont="1" applyFill="1" applyProtection="1"/>
    <xf numFmtId="0" fontId="41" fillId="11" borderId="0" xfId="0" applyFont="1" applyFill="1" applyAlignment="1">
      <alignment horizontal="left" vertical="center"/>
    </xf>
    <xf numFmtId="0" fontId="18" fillId="20" borderId="0" xfId="0" applyFont="1" applyFill="1" applyBorder="1" applyAlignment="1" applyProtection="1">
      <alignment horizontal="center" wrapText="1"/>
    </xf>
    <xf numFmtId="0" fontId="18" fillId="20" borderId="0" xfId="0" applyFont="1" applyFill="1" applyAlignment="1" applyProtection="1">
      <alignment horizontal="center" wrapText="1"/>
    </xf>
    <xf numFmtId="0" fontId="4" fillId="11" borderId="0" xfId="0" applyFont="1" applyFill="1" applyAlignment="1">
      <alignment horizontal="center" vertical="center" wrapText="1"/>
    </xf>
    <xf numFmtId="0" fontId="5" fillId="20" borderId="0" xfId="0" applyFont="1" applyFill="1" applyBorder="1" applyAlignment="1" applyProtection="1">
      <alignment horizontal="center"/>
      <protection locked="0"/>
    </xf>
    <xf numFmtId="0" fontId="18" fillId="20" borderId="0" xfId="0" applyFont="1" applyFill="1" applyBorder="1" applyAlignment="1">
      <alignment horizontal="left" vertical="center" wrapText="1"/>
    </xf>
    <xf numFmtId="0" fontId="4" fillId="11" borderId="65" xfId="0"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5" fillId="20" borderId="0" xfId="0" applyFont="1" applyFill="1" applyBorder="1" applyAlignment="1" applyProtection="1">
      <alignment horizontal="left"/>
      <protection locked="0"/>
    </xf>
    <xf numFmtId="0" fontId="54" fillId="5" borderId="66" xfId="0" applyFont="1" applyFill="1" applyBorder="1" applyAlignment="1" applyProtection="1">
      <alignment horizontal="left" vertical="center"/>
    </xf>
    <xf numFmtId="0" fontId="5" fillId="5" borderId="66" xfId="0" applyFont="1" applyFill="1" applyBorder="1" applyAlignment="1" applyProtection="1">
      <alignment horizontal="left" wrapText="1"/>
    </xf>
    <xf numFmtId="0" fontId="5" fillId="5" borderId="66" xfId="0" applyFont="1" applyFill="1" applyBorder="1" applyProtection="1"/>
    <xf numFmtId="0" fontId="4" fillId="22" borderId="0" xfId="0" applyFont="1" applyFill="1" applyAlignment="1" applyProtection="1">
      <alignment horizontal="right" vertical="top"/>
    </xf>
    <xf numFmtId="0" fontId="0" fillId="0" borderId="67" xfId="0" applyFont="1" applyFill="1" applyBorder="1" applyAlignment="1">
      <alignment horizontal="left" vertical="center" wrapText="1"/>
    </xf>
    <xf numFmtId="0" fontId="18" fillId="0" borderId="67" xfId="0" applyFont="1" applyBorder="1" applyAlignment="1">
      <alignment horizontal="center" vertical="center" wrapText="1"/>
    </xf>
    <xf numFmtId="0" fontId="23" fillId="20" borderId="0" xfId="0" applyFont="1" applyFill="1" applyBorder="1" applyAlignment="1" applyProtection="1">
      <alignment horizontal="left"/>
      <protection locked="0"/>
    </xf>
    <xf numFmtId="0" fontId="5" fillId="20" borderId="0" xfId="0" applyFont="1" applyFill="1" applyAlignment="1" applyProtection="1">
      <alignment horizontal="left"/>
    </xf>
    <xf numFmtId="0" fontId="18" fillId="20" borderId="0" xfId="0" applyFont="1" applyFill="1" applyBorder="1" applyAlignment="1">
      <alignment horizontal="left" vertical="center"/>
    </xf>
    <xf numFmtId="0" fontId="18" fillId="20" borderId="0" xfId="0" applyFont="1" applyFill="1" applyBorder="1" applyAlignment="1" applyProtection="1">
      <alignment horizontal="left"/>
    </xf>
    <xf numFmtId="0" fontId="60" fillId="11" borderId="65" xfId="0" applyFont="1" applyFill="1" applyBorder="1" applyAlignment="1">
      <alignment horizontal="left" vertical="center"/>
    </xf>
    <xf numFmtId="0" fontId="60" fillId="11" borderId="0" xfId="0" applyFont="1" applyFill="1" applyAlignment="1">
      <alignment horizontal="left" vertical="center"/>
    </xf>
    <xf numFmtId="0" fontId="12"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22" borderId="0" xfId="0" applyFill="1" applyAlignment="1">
      <alignment horizontal="center"/>
    </xf>
    <xf numFmtId="0" fontId="60" fillId="11" borderId="0" xfId="0" applyFont="1" applyFill="1" applyAlignment="1">
      <alignment horizontal="left"/>
    </xf>
    <xf numFmtId="0" fontId="0" fillId="22" borderId="67" xfId="0" applyFill="1" applyBorder="1"/>
    <xf numFmtId="0" fontId="54" fillId="22" borderId="67" xfId="0" applyFont="1" applyFill="1" applyBorder="1" applyAlignment="1" applyProtection="1">
      <alignment horizontal="left"/>
    </xf>
    <xf numFmtId="0" fontId="41" fillId="11" borderId="0" xfId="0" applyFont="1" applyFill="1" applyBorder="1" applyAlignment="1">
      <alignment horizontal="left" vertical="center"/>
    </xf>
    <xf numFmtId="0" fontId="18" fillId="20" borderId="39" xfId="0" applyFont="1" applyFill="1" applyBorder="1" applyAlignment="1" applyProtection="1">
      <alignment horizontal="center" vertical="top" wrapText="1"/>
    </xf>
    <xf numFmtId="0" fontId="5" fillId="11" borderId="39" xfId="0" applyFont="1" applyFill="1" applyBorder="1" applyAlignment="1" applyProtection="1">
      <alignment horizontal="center"/>
    </xf>
    <xf numFmtId="0" fontId="4" fillId="22" borderId="18" xfId="0" quotePrefix="1" applyFont="1" applyFill="1" applyBorder="1" applyAlignment="1" applyProtection="1">
      <alignment horizontal="center" vertical="top" wrapText="1"/>
    </xf>
    <xf numFmtId="0" fontId="32" fillId="11" borderId="18" xfId="0" applyFont="1" applyFill="1" applyBorder="1" applyAlignment="1">
      <alignment horizontal="left" vertical="center"/>
    </xf>
    <xf numFmtId="0" fontId="5" fillId="11" borderId="18" xfId="0" applyFont="1" applyFill="1" applyBorder="1" applyAlignment="1" applyProtection="1">
      <alignment horizontal="center"/>
    </xf>
    <xf numFmtId="0" fontId="5" fillId="11" borderId="39" xfId="0" applyFont="1" applyFill="1" applyBorder="1" applyAlignment="1" applyProtection="1">
      <alignment horizontal="left"/>
    </xf>
    <xf numFmtId="0" fontId="4" fillId="22" borderId="18" xfId="0" applyFont="1" applyFill="1" applyBorder="1" applyAlignment="1" applyProtection="1">
      <alignment horizontal="center" vertical="top" wrapText="1"/>
    </xf>
    <xf numFmtId="0" fontId="5" fillId="20" borderId="39" xfId="0" applyFont="1" applyFill="1" applyBorder="1" applyAlignment="1" applyProtection="1">
      <alignment horizontal="left"/>
    </xf>
    <xf numFmtId="0" fontId="5" fillId="0" borderId="18" xfId="0" applyFont="1" applyBorder="1" applyAlignment="1" applyProtection="1">
      <alignment horizontal="center" vertical="top"/>
      <protection locked="0"/>
    </xf>
    <xf numFmtId="0" fontId="18" fillId="0" borderId="18" xfId="0" applyFont="1" applyBorder="1" applyAlignment="1">
      <alignment horizontal="center" vertical="top"/>
    </xf>
    <xf numFmtId="0" fontId="41" fillId="11" borderId="18" xfId="0" applyFont="1" applyFill="1" applyBorder="1" applyAlignment="1">
      <alignment horizontal="center" vertical="top"/>
    </xf>
    <xf numFmtId="0" fontId="32" fillId="11" borderId="18" xfId="0" applyFont="1" applyFill="1" applyBorder="1" applyAlignment="1">
      <alignment horizontal="center" vertical="top"/>
    </xf>
    <xf numFmtId="0" fontId="5" fillId="11" borderId="18" xfId="0" applyFont="1" applyFill="1" applyBorder="1" applyAlignment="1" applyProtection="1">
      <alignment horizontal="center" vertical="top"/>
    </xf>
    <xf numFmtId="0" fontId="5" fillId="20" borderId="0" xfId="0" applyFont="1" applyFill="1" applyBorder="1" applyAlignment="1" applyProtection="1">
      <alignment horizontal="left"/>
    </xf>
    <xf numFmtId="0" fontId="0" fillId="20" borderId="0" xfId="0" applyFont="1" applyFill="1" applyBorder="1" applyAlignment="1">
      <alignment horizontal="left" vertical="center"/>
    </xf>
    <xf numFmtId="0" fontId="18" fillId="20" borderId="0" xfId="0" applyFont="1" applyFill="1" applyBorder="1" applyAlignment="1">
      <alignment horizontal="center" vertical="top"/>
    </xf>
    <xf numFmtId="0" fontId="5" fillId="20" borderId="0" xfId="0" applyFont="1" applyFill="1" applyBorder="1" applyAlignment="1" applyProtection="1">
      <alignment horizontal="center" vertical="top"/>
      <protection locked="0"/>
    </xf>
    <xf numFmtId="0" fontId="36" fillId="14" borderId="0" xfId="0" applyFont="1" applyFill="1" applyBorder="1" applyAlignment="1" applyProtection="1">
      <alignment horizontal="left" vertical="center"/>
    </xf>
    <xf numFmtId="0" fontId="6" fillId="14" borderId="0" xfId="0" applyFont="1" applyFill="1" applyBorder="1" applyAlignment="1" applyProtection="1">
      <alignment horizontal="left" vertical="center"/>
    </xf>
    <xf numFmtId="2" fontId="6" fillId="14" borderId="0" xfId="0" applyNumberFormat="1" applyFont="1" applyFill="1" applyBorder="1" applyAlignment="1" applyProtection="1">
      <alignment horizontal="right" vertical="center"/>
    </xf>
    <xf numFmtId="0" fontId="0" fillId="8" borderId="0" xfId="0" applyFont="1" applyFill="1" applyBorder="1" applyAlignment="1">
      <alignment vertical="center"/>
    </xf>
    <xf numFmtId="0" fontId="5" fillId="8" borderId="0" xfId="0" applyFont="1" applyFill="1" applyBorder="1" applyAlignment="1" applyProtection="1">
      <alignment horizontal="left" vertical="center"/>
    </xf>
    <xf numFmtId="0" fontId="5" fillId="8" borderId="0" xfId="0" applyFont="1" applyFill="1" applyBorder="1" applyProtection="1"/>
    <xf numFmtId="42" fontId="5" fillId="8" borderId="0" xfId="0" applyNumberFormat="1" applyFont="1" applyFill="1" applyBorder="1" applyAlignment="1" applyProtection="1">
      <alignment horizontal="center" vertical="center"/>
    </xf>
    <xf numFmtId="0" fontId="5" fillId="14" borderId="0" xfId="0" applyFont="1" applyFill="1" applyBorder="1" applyProtection="1"/>
    <xf numFmtId="0" fontId="54" fillId="21" borderId="0" xfId="0" applyFont="1" applyFill="1" applyBorder="1" applyAlignment="1" applyProtection="1">
      <alignment vertical="center"/>
    </xf>
    <xf numFmtId="0" fontId="0" fillId="21" borderId="0" xfId="0" applyFont="1" applyFill="1" applyBorder="1" applyProtection="1"/>
    <xf numFmtId="0" fontId="5" fillId="14" borderId="0" xfId="0" applyFont="1" applyFill="1" applyBorder="1" applyAlignment="1" applyProtection="1">
      <alignment horizontal="left" vertical="center"/>
    </xf>
    <xf numFmtId="42" fontId="5" fillId="14" borderId="0" xfId="0" applyNumberFormat="1" applyFont="1" applyFill="1" applyBorder="1" applyAlignment="1" applyProtection="1">
      <alignment horizontal="center" vertical="center"/>
    </xf>
    <xf numFmtId="0" fontId="0" fillId="14" borderId="0" xfId="0" applyFont="1" applyFill="1" applyBorder="1"/>
    <xf numFmtId="0" fontId="6" fillId="21" borderId="0" xfId="0" applyFont="1" applyFill="1" applyBorder="1" applyAlignment="1" applyProtection="1">
      <alignment horizontal="left" vertical="center"/>
    </xf>
    <xf numFmtId="2" fontId="6" fillId="21" borderId="0" xfId="0" applyNumberFormat="1" applyFont="1" applyFill="1" applyBorder="1" applyAlignment="1" applyProtection="1">
      <alignment horizontal="right" vertical="center"/>
    </xf>
    <xf numFmtId="0" fontId="63" fillId="14" borderId="0" xfId="0" applyFont="1" applyFill="1" applyBorder="1" applyProtection="1"/>
    <xf numFmtId="0" fontId="63" fillId="21" borderId="0" xfId="0" applyFont="1" applyFill="1" applyBorder="1" applyProtection="1"/>
    <xf numFmtId="0" fontId="63" fillId="4" borderId="0" xfId="0" applyFont="1" applyFill="1" applyBorder="1" applyProtection="1"/>
    <xf numFmtId="0" fontId="63" fillId="4" borderId="0" xfId="0" applyFont="1" applyFill="1" applyBorder="1"/>
    <xf numFmtId="0" fontId="64" fillId="4" borderId="0" xfId="0" applyFont="1" applyFill="1" applyBorder="1" applyAlignment="1" applyProtection="1">
      <alignment horizontal="left" vertical="center"/>
    </xf>
    <xf numFmtId="0" fontId="61" fillId="23" borderId="0" xfId="0" applyFont="1" applyFill="1" applyBorder="1" applyProtection="1"/>
    <xf numFmtId="0" fontId="0" fillId="23" borderId="0" xfId="0" applyFont="1" applyFill="1" applyBorder="1" applyProtection="1"/>
    <xf numFmtId="0" fontId="63" fillId="14" borderId="0" xfId="0" applyFont="1" applyFill="1" applyBorder="1"/>
    <xf numFmtId="0" fontId="39" fillId="14" borderId="0" xfId="0" applyFont="1" applyFill="1" applyBorder="1" applyAlignment="1" applyProtection="1">
      <alignment horizontal="left"/>
    </xf>
    <xf numFmtId="0" fontId="54" fillId="23" borderId="0" xfId="0" applyFont="1" applyFill="1" applyBorder="1" applyAlignment="1" applyProtection="1">
      <alignment vertical="center"/>
    </xf>
    <xf numFmtId="0" fontId="0" fillId="8" borderId="0" xfId="0" applyFont="1" applyFill="1" applyBorder="1"/>
    <xf numFmtId="0" fontId="16" fillId="8" borderId="0" xfId="0" applyFont="1" applyFill="1" applyBorder="1" applyAlignment="1" applyProtection="1">
      <alignment horizontal="left"/>
    </xf>
    <xf numFmtId="0" fontId="43" fillId="4" borderId="0" xfId="0" applyFont="1" applyFill="1" applyBorder="1" applyProtection="1"/>
    <xf numFmtId="0" fontId="4" fillId="14" borderId="7" xfId="0" applyFont="1" applyFill="1" applyBorder="1" applyAlignment="1" applyProtection="1">
      <alignment horizontal="left" vertical="center"/>
    </xf>
    <xf numFmtId="2" fontId="4" fillId="14" borderId="7" xfId="0" applyNumberFormat="1" applyFont="1" applyFill="1" applyBorder="1" applyAlignment="1" applyProtection="1">
      <alignment horizontal="center" vertical="center"/>
    </xf>
    <xf numFmtId="0" fontId="0" fillId="22" borderId="0" xfId="0" applyFont="1" applyFill="1" applyProtection="1"/>
    <xf numFmtId="0" fontId="10" fillId="22" borderId="0" xfId="0" applyFont="1" applyFill="1" applyBorder="1" applyAlignment="1" applyProtection="1">
      <alignment horizontal="left" vertical="center"/>
    </xf>
    <xf numFmtId="0" fontId="0" fillId="22" borderId="0" xfId="0" applyFont="1" applyFill="1" applyBorder="1" applyProtection="1"/>
    <xf numFmtId="0" fontId="0" fillId="22" borderId="0" xfId="0" applyFont="1" applyFill="1" applyBorder="1" applyAlignment="1" applyProtection="1">
      <alignment horizontal="left" vertical="top"/>
    </xf>
    <xf numFmtId="0" fontId="0" fillId="22" borderId="0" xfId="0" applyFont="1" applyFill="1"/>
    <xf numFmtId="0" fontId="10" fillId="10" borderId="0" xfId="0" applyFont="1" applyFill="1" applyBorder="1" applyAlignment="1" applyProtection="1">
      <alignment horizontal="left" vertical="center"/>
    </xf>
    <xf numFmtId="0" fontId="0" fillId="10" borderId="0" xfId="0" applyFont="1" applyFill="1" applyBorder="1" applyAlignment="1" applyProtection="1">
      <alignment horizontal="left" vertical="top"/>
    </xf>
    <xf numFmtId="0" fontId="0" fillId="10" borderId="0" xfId="0" applyFont="1" applyFill="1"/>
    <xf numFmtId="0" fontId="54" fillId="10" borderId="0" xfId="0" applyFont="1" applyFill="1" applyBorder="1" applyAlignment="1" applyProtection="1">
      <alignment vertical="center"/>
    </xf>
    <xf numFmtId="0" fontId="0" fillId="24" borderId="0" xfId="0" applyFont="1" applyFill="1" applyBorder="1" applyAlignment="1" applyProtection="1">
      <alignment horizontal="left" vertical="center"/>
    </xf>
    <xf numFmtId="0" fontId="0" fillId="24" borderId="0" xfId="0" applyFont="1" applyFill="1" applyBorder="1" applyProtection="1"/>
    <xf numFmtId="42" fontId="0" fillId="24" borderId="0" xfId="0" applyNumberFormat="1" applyFont="1" applyFill="1" applyBorder="1" applyAlignment="1" applyProtection="1">
      <alignment horizontal="center" vertical="center"/>
    </xf>
    <xf numFmtId="0" fontId="0" fillId="24" borderId="0" xfId="0" applyFont="1" applyFill="1"/>
    <xf numFmtId="0" fontId="6" fillId="24" borderId="7" xfId="0" applyFont="1" applyFill="1" applyBorder="1" applyAlignment="1" applyProtection="1">
      <alignment horizontal="left" vertical="center"/>
    </xf>
    <xf numFmtId="6" fontId="6" fillId="24" borderId="7" xfId="0" applyNumberFormat="1" applyFont="1" applyFill="1" applyBorder="1" applyAlignment="1" applyProtection="1">
      <alignment horizontal="right" vertical="center"/>
    </xf>
    <xf numFmtId="0" fontId="0" fillId="24" borderId="0" xfId="0" applyFont="1" applyFill="1" applyProtection="1"/>
    <xf numFmtId="0" fontId="0" fillId="24" borderId="0" xfId="0" applyFont="1" applyFill="1" applyBorder="1"/>
    <xf numFmtId="0" fontId="16" fillId="24" borderId="0" xfId="0" applyFont="1" applyFill="1" applyBorder="1" applyAlignment="1" applyProtection="1">
      <alignment horizontal="left"/>
    </xf>
    <xf numFmtId="0" fontId="54" fillId="22" borderId="0" xfId="0" applyFont="1" applyFill="1" applyBorder="1" applyAlignment="1" applyProtection="1">
      <alignment vertical="center"/>
    </xf>
    <xf numFmtId="0" fontId="6" fillId="10" borderId="0" xfId="0" applyFont="1" applyFill="1" applyBorder="1" applyAlignment="1" applyProtection="1">
      <alignment horizontal="left" vertical="center"/>
    </xf>
    <xf numFmtId="6" fontId="6" fillId="10" borderId="0" xfId="0" applyNumberFormat="1" applyFont="1" applyFill="1" applyBorder="1" applyAlignment="1" applyProtection="1">
      <alignment horizontal="right" vertical="center"/>
    </xf>
    <xf numFmtId="0" fontId="61" fillId="10" borderId="0" xfId="0" applyFont="1" applyFill="1" applyBorder="1" applyAlignment="1" applyProtection="1">
      <alignment vertical="center"/>
    </xf>
    <xf numFmtId="0" fontId="61" fillId="22" borderId="0" xfId="0" applyFont="1" applyFill="1" applyBorder="1" applyProtection="1"/>
    <xf numFmtId="0" fontId="61" fillId="22" borderId="0" xfId="0" applyFont="1" applyFill="1"/>
    <xf numFmtId="6" fontId="61" fillId="22" borderId="0" xfId="0" applyNumberFormat="1" applyFont="1" applyFill="1" applyBorder="1" applyAlignment="1" applyProtection="1">
      <alignment horizontal="right" vertical="center"/>
    </xf>
    <xf numFmtId="0" fontId="61" fillId="22" borderId="0" xfId="0" applyFont="1" applyFill="1" applyProtection="1"/>
    <xf numFmtId="0" fontId="61" fillId="23" borderId="0" xfId="0" applyFont="1" applyFill="1" applyBorder="1" applyAlignment="1" applyProtection="1">
      <alignment vertical="center"/>
    </xf>
    <xf numFmtId="2" fontId="16" fillId="4" borderId="0" xfId="0" applyNumberFormat="1" applyFont="1" applyFill="1" applyAlignment="1" applyProtection="1">
      <alignment horizontal="center"/>
    </xf>
    <xf numFmtId="2" fontId="16" fillId="4" borderId="0" xfId="0" applyNumberFormat="1" applyFont="1" applyFill="1" applyProtection="1"/>
    <xf numFmtId="6" fontId="6" fillId="4" borderId="0" xfId="0" applyNumberFormat="1" applyFont="1" applyFill="1" applyBorder="1" applyAlignment="1" applyProtection="1">
      <alignment horizontal="right" vertical="center"/>
    </xf>
    <xf numFmtId="0" fontId="54" fillId="20" borderId="0" xfId="0" applyFont="1" applyFill="1" applyBorder="1" applyAlignment="1" applyProtection="1">
      <alignment vertical="center"/>
    </xf>
    <xf numFmtId="0" fontId="0" fillId="20" borderId="0" xfId="0" applyFont="1" applyFill="1" applyProtection="1"/>
    <xf numFmtId="0" fontId="10" fillId="20" borderId="0" xfId="0" applyFont="1" applyFill="1" applyBorder="1" applyAlignment="1" applyProtection="1">
      <alignment horizontal="left" vertical="center"/>
    </xf>
    <xf numFmtId="0" fontId="0" fillId="20" borderId="0" xfId="0" applyFont="1" applyFill="1" applyBorder="1" applyProtection="1"/>
    <xf numFmtId="0" fontId="0" fillId="20" borderId="0" xfId="0" applyFont="1" applyFill="1" applyBorder="1" applyAlignment="1" applyProtection="1">
      <alignment horizontal="left" vertical="top"/>
    </xf>
    <xf numFmtId="0" fontId="0" fillId="20" borderId="0" xfId="0" applyFont="1" applyFill="1"/>
    <xf numFmtId="0" fontId="10" fillId="20" borderId="70" xfId="0" applyFont="1" applyFill="1" applyBorder="1" applyAlignment="1" applyProtection="1">
      <alignment horizontal="right"/>
    </xf>
    <xf numFmtId="0" fontId="0" fillId="20" borderId="0" xfId="0" applyFont="1" applyFill="1" applyBorder="1" applyAlignment="1" applyProtection="1">
      <alignment horizontal="center" vertical="center"/>
    </xf>
    <xf numFmtId="0" fontId="0" fillId="20" borderId="0" xfId="0" applyFont="1" applyFill="1" applyBorder="1"/>
    <xf numFmtId="6" fontId="6" fillId="20" borderId="0" xfId="0" applyNumberFormat="1" applyFont="1" applyFill="1" applyBorder="1" applyAlignment="1" applyProtection="1">
      <alignment horizontal="right" vertical="center"/>
    </xf>
    <xf numFmtId="0" fontId="5" fillId="20" borderId="1" xfId="0" applyFont="1" applyFill="1" applyBorder="1" applyAlignment="1" applyProtection="1">
      <alignment horizontal="center" vertical="center"/>
    </xf>
    <xf numFmtId="0" fontId="0" fillId="20" borderId="71" xfId="0" applyFont="1" applyFill="1" applyBorder="1" applyProtection="1"/>
    <xf numFmtId="0" fontId="10" fillId="20" borderId="72" xfId="0" applyFont="1" applyFill="1" applyBorder="1" applyAlignment="1" applyProtection="1">
      <alignment horizontal="right"/>
    </xf>
    <xf numFmtId="0" fontId="0" fillId="20" borderId="20" xfId="0" applyFont="1" applyFill="1" applyBorder="1" applyProtection="1"/>
    <xf numFmtId="0" fontId="0" fillId="20" borderId="20" xfId="0" applyFont="1" applyFill="1" applyBorder="1" applyAlignment="1" applyProtection="1">
      <alignment horizontal="center" vertical="center"/>
    </xf>
    <xf numFmtId="0" fontId="0" fillId="20" borderId="20" xfId="0" applyFont="1" applyFill="1" applyBorder="1"/>
    <xf numFmtId="6" fontId="6" fillId="20" borderId="20" xfId="0" applyNumberFormat="1" applyFont="1" applyFill="1" applyBorder="1" applyAlignment="1" applyProtection="1">
      <alignment horizontal="right" vertical="center"/>
    </xf>
    <xf numFmtId="0" fontId="5" fillId="20" borderId="20" xfId="0" applyFont="1" applyFill="1" applyBorder="1" applyAlignment="1" applyProtection="1">
      <alignment horizontal="center" vertical="center"/>
    </xf>
    <xf numFmtId="0" fontId="0" fillId="20" borderId="32" xfId="0" applyFont="1" applyFill="1" applyBorder="1" applyProtection="1"/>
    <xf numFmtId="0" fontId="10" fillId="20" borderId="0" xfId="0" applyFont="1" applyFill="1" applyBorder="1" applyAlignment="1" applyProtection="1">
      <alignment horizontal="right"/>
    </xf>
    <xf numFmtId="0" fontId="0" fillId="20" borderId="0" xfId="0" applyFont="1" applyFill="1" applyBorder="1" applyAlignment="1" applyProtection="1">
      <alignment horizontal="left" vertical="center"/>
    </xf>
    <xf numFmtId="0" fontId="0" fillId="20" borderId="30" xfId="0" applyFont="1" applyFill="1" applyBorder="1" applyAlignment="1" applyProtection="1">
      <alignment horizontal="center"/>
    </xf>
    <xf numFmtId="0" fontId="0" fillId="20" borderId="30" xfId="0" applyFont="1" applyFill="1" applyBorder="1" applyProtection="1"/>
    <xf numFmtId="42" fontId="0" fillId="20" borderId="30" xfId="0" applyNumberFormat="1" applyFont="1" applyFill="1" applyBorder="1" applyAlignment="1" applyProtection="1">
      <alignment horizontal="center" vertical="center"/>
    </xf>
    <xf numFmtId="0" fontId="0" fillId="20" borderId="0" xfId="0" applyNumberFormat="1" applyFont="1" applyFill="1" applyBorder="1" applyAlignment="1" applyProtection="1">
      <alignment horizontal="center" vertical="center"/>
    </xf>
    <xf numFmtId="168" fontId="0" fillId="20" borderId="0" xfId="0" applyNumberFormat="1" applyFont="1" applyFill="1" applyAlignment="1">
      <alignment horizontal="center"/>
    </xf>
    <xf numFmtId="168" fontId="0" fillId="20" borderId="0" xfId="0" applyNumberFormat="1" applyFont="1" applyFill="1" applyBorder="1" applyProtection="1"/>
    <xf numFmtId="0" fontId="10" fillId="20" borderId="42" xfId="0" applyFont="1" applyFill="1" applyBorder="1" applyAlignment="1" applyProtection="1">
      <alignment horizontal="left" vertical="center"/>
    </xf>
    <xf numFmtId="0" fontId="0" fillId="20" borderId="42" xfId="0" applyFont="1" applyFill="1" applyBorder="1"/>
    <xf numFmtId="168" fontId="0" fillId="20" borderId="42" xfId="0" applyNumberFormat="1" applyFont="1" applyFill="1" applyBorder="1" applyAlignment="1" applyProtection="1">
      <alignment horizontal="center"/>
    </xf>
    <xf numFmtId="168" fontId="0" fillId="20" borderId="42" xfId="0" applyNumberFormat="1" applyFont="1" applyFill="1" applyBorder="1"/>
    <xf numFmtId="0" fontId="10" fillId="20" borderId="30" xfId="0" applyFont="1" applyFill="1" applyBorder="1" applyAlignment="1" applyProtection="1">
      <alignment horizontal="left" vertical="center"/>
    </xf>
    <xf numFmtId="0" fontId="0" fillId="20" borderId="30" xfId="0" applyFont="1" applyFill="1" applyBorder="1"/>
    <xf numFmtId="168" fontId="0" fillId="20" borderId="30" xfId="0" applyNumberFormat="1" applyFont="1" applyFill="1" applyBorder="1" applyAlignment="1" applyProtection="1">
      <alignment horizontal="center"/>
    </xf>
    <xf numFmtId="168" fontId="0" fillId="20" borderId="30" xfId="0" applyNumberFormat="1" applyFont="1" applyFill="1" applyBorder="1"/>
    <xf numFmtId="168" fontId="0" fillId="20" borderId="0" xfId="0" applyNumberFormat="1" applyFont="1" applyFill="1" applyAlignment="1" applyProtection="1">
      <alignment horizontal="center"/>
    </xf>
    <xf numFmtId="168" fontId="0" fillId="20" borderId="0" xfId="0" applyNumberFormat="1" applyFont="1" applyFill="1"/>
    <xf numFmtId="0" fontId="0" fillId="20" borderId="7" xfId="0" applyFont="1" applyFill="1" applyBorder="1"/>
    <xf numFmtId="2" fontId="0" fillId="20" borderId="7" xfId="0" applyNumberFormat="1" applyFont="1" applyFill="1" applyBorder="1"/>
    <xf numFmtId="2" fontId="0" fillId="20" borderId="7" xfId="0" applyNumberFormat="1" applyFont="1" applyFill="1" applyBorder="1" applyAlignment="1">
      <alignment horizontal="left"/>
    </xf>
    <xf numFmtId="0" fontId="16" fillId="20" borderId="0" xfId="0" applyFont="1" applyFill="1" applyBorder="1" applyAlignment="1" applyProtection="1">
      <alignment horizontal="left"/>
    </xf>
    <xf numFmtId="0" fontId="0" fillId="4" borderId="0" xfId="0" applyFont="1" applyFill="1" applyBorder="1" applyAlignment="1" applyProtection="1">
      <alignment horizontal="left" vertical="center"/>
    </xf>
    <xf numFmtId="0" fontId="61" fillId="22" borderId="0" xfId="0" applyFont="1" applyFill="1" applyBorder="1" applyAlignment="1" applyProtection="1">
      <alignment vertical="center"/>
    </xf>
    <xf numFmtId="0" fontId="61" fillId="21" borderId="0" xfId="0" applyFont="1" applyFill="1" applyBorder="1" applyAlignment="1" applyProtection="1">
      <alignment vertical="center"/>
    </xf>
    <xf numFmtId="0" fontId="65" fillId="7" borderId="0" xfId="0" applyFont="1" applyFill="1" applyAlignment="1">
      <alignment vertical="center"/>
    </xf>
    <xf numFmtId="0" fontId="61" fillId="4" borderId="0" xfId="0" applyFont="1" applyFill="1" applyBorder="1" applyProtection="1"/>
    <xf numFmtId="0" fontId="54" fillId="4" borderId="0" xfId="0" applyFont="1" applyFill="1" applyBorder="1" applyAlignment="1" applyProtection="1">
      <alignment vertical="center"/>
    </xf>
    <xf numFmtId="0" fontId="62" fillId="22" borderId="19" xfId="0" applyFont="1" applyFill="1" applyBorder="1" applyProtection="1"/>
    <xf numFmtId="0" fontId="62" fillId="22" borderId="19" xfId="0" applyFont="1" applyFill="1" applyBorder="1"/>
    <xf numFmtId="0" fontId="62" fillId="22" borderId="0" xfId="0" applyFont="1" applyFill="1" applyBorder="1" applyProtection="1"/>
    <xf numFmtId="0" fontId="60" fillId="22" borderId="0" xfId="0" applyFont="1" applyFill="1" applyBorder="1" applyAlignment="1" applyProtection="1">
      <alignment horizontal="left" vertical="center"/>
    </xf>
    <xf numFmtId="0" fontId="62" fillId="22" borderId="0" xfId="0" applyFont="1" applyFill="1" applyBorder="1"/>
    <xf numFmtId="0" fontId="0" fillId="20" borderId="3" xfId="0" applyFont="1" applyFill="1" applyBorder="1" applyAlignment="1" applyProtection="1">
      <alignment horizontal="center" vertical="center"/>
    </xf>
    <xf numFmtId="6" fontId="6" fillId="20" borderId="8" xfId="0" applyNumberFormat="1" applyFont="1" applyFill="1" applyBorder="1" applyAlignment="1" applyProtection="1">
      <alignment horizontal="right" vertical="center"/>
    </xf>
    <xf numFmtId="0" fontId="62" fillId="22" borderId="68" xfId="0" applyFont="1" applyFill="1" applyBorder="1" applyAlignment="1" applyProtection="1">
      <alignment horizontal="center" vertical="center"/>
    </xf>
    <xf numFmtId="0" fontId="62" fillId="22" borderId="70" xfId="0" applyFont="1" applyFill="1" applyBorder="1" applyAlignment="1" applyProtection="1">
      <alignment horizontal="center" vertical="center"/>
    </xf>
    <xf numFmtId="0" fontId="62" fillId="22" borderId="70" xfId="0" applyFont="1" applyFill="1" applyBorder="1" applyAlignment="1" applyProtection="1">
      <alignment horizontal="center"/>
    </xf>
    <xf numFmtId="0" fontId="0" fillId="22" borderId="68" xfId="0" applyFont="1" applyFill="1" applyBorder="1"/>
    <xf numFmtId="0" fontId="0" fillId="22" borderId="70" xfId="0" applyFont="1" applyFill="1" applyBorder="1"/>
    <xf numFmtId="0" fontId="62" fillId="22" borderId="69" xfId="0" applyFont="1" applyFill="1" applyBorder="1" applyProtection="1"/>
    <xf numFmtId="0" fontId="62" fillId="22" borderId="71" xfId="0" applyFont="1" applyFill="1" applyBorder="1" applyProtection="1"/>
    <xf numFmtId="0" fontId="5" fillId="20" borderId="19" xfId="0" applyFont="1" applyFill="1" applyBorder="1" applyAlignment="1" applyProtection="1">
      <alignment horizontal="center" vertical="center"/>
    </xf>
    <xf numFmtId="0" fontId="0" fillId="20" borderId="0" xfId="0" applyFont="1" applyFill="1" applyAlignment="1">
      <alignment horizontal="left"/>
    </xf>
    <xf numFmtId="0" fontId="0" fillId="20" borderId="42" xfId="0" applyFont="1" applyFill="1" applyBorder="1" applyAlignment="1">
      <alignment horizontal="left"/>
    </xf>
    <xf numFmtId="0" fontId="0" fillId="20" borderId="30" xfId="0" applyFont="1" applyFill="1" applyBorder="1" applyAlignment="1">
      <alignment horizontal="left"/>
    </xf>
    <xf numFmtId="0" fontId="5" fillId="20" borderId="39" xfId="0" applyFont="1" applyFill="1" applyBorder="1" applyAlignment="1" applyProtection="1">
      <alignment horizontal="left" vertical="top"/>
    </xf>
    <xf numFmtId="0" fontId="10" fillId="20" borderId="64" xfId="0" applyFont="1" applyFill="1" applyBorder="1" applyAlignment="1" applyProtection="1">
      <alignment horizontal="left"/>
    </xf>
    <xf numFmtId="0" fontId="10" fillId="20" borderId="65" xfId="0" applyFont="1" applyFill="1" applyBorder="1" applyAlignment="1" applyProtection="1">
      <alignment horizontal="left"/>
    </xf>
    <xf numFmtId="0" fontId="7" fillId="20" borderId="0" xfId="0" applyFont="1" applyFill="1" applyAlignment="1" applyProtection="1">
      <alignment horizontal="left"/>
    </xf>
    <xf numFmtId="0" fontId="43" fillId="20" borderId="0" xfId="0" applyFont="1" applyFill="1" applyBorder="1" applyAlignment="1" applyProtection="1">
      <alignment vertical="center"/>
    </xf>
    <xf numFmtId="0" fontId="67" fillId="20" borderId="0" xfId="0" applyFont="1" applyFill="1" applyBorder="1" applyAlignment="1">
      <alignment vertical="center"/>
    </xf>
    <xf numFmtId="0" fontId="68" fillId="4" borderId="0" xfId="0" applyFont="1" applyFill="1" applyBorder="1" applyAlignment="1">
      <alignment vertical="center"/>
    </xf>
    <xf numFmtId="0" fontId="68" fillId="0" borderId="0" xfId="0" applyFont="1" applyFill="1" applyBorder="1" applyAlignment="1">
      <alignment vertical="center"/>
    </xf>
    <xf numFmtId="0" fontId="0" fillId="11" borderId="16" xfId="0" applyFont="1" applyFill="1" applyBorder="1"/>
    <xf numFmtId="0" fontId="0" fillId="11" borderId="41" xfId="0" applyFont="1" applyFill="1" applyBorder="1"/>
    <xf numFmtId="0" fontId="0" fillId="11" borderId="18" xfId="0" applyFont="1" applyFill="1" applyBorder="1"/>
    <xf numFmtId="0" fontId="0" fillId="11" borderId="39" xfId="0" applyFont="1" applyFill="1" applyBorder="1"/>
    <xf numFmtId="0" fontId="0" fillId="11" borderId="17" xfId="0" applyFont="1" applyFill="1" applyBorder="1"/>
    <xf numFmtId="0" fontId="0" fillId="11" borderId="40" xfId="0" applyFont="1" applyFill="1" applyBorder="1"/>
    <xf numFmtId="0" fontId="15" fillId="6" borderId="0" xfId="0" applyFont="1" applyFill="1" applyAlignment="1">
      <alignment horizontal="left" vertical="center" wrapText="1"/>
    </xf>
    <xf numFmtId="0" fontId="0" fillId="0" borderId="0" xfId="0" applyFont="1" applyAlignment="1">
      <alignment wrapText="1"/>
    </xf>
    <xf numFmtId="0" fontId="12"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9" xfId="0" applyFont="1" applyBorder="1" applyAlignment="1">
      <alignment horizontal="left" vertical="center" wrapText="1"/>
    </xf>
    <xf numFmtId="0" fontId="12" fillId="0"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9" xfId="0" applyFont="1" applyBorder="1" applyAlignment="1">
      <alignment horizontal="center" vertical="center" wrapText="1"/>
    </xf>
    <xf numFmtId="0" fontId="6" fillId="9" borderId="0" xfId="0" applyFont="1" applyFill="1" applyAlignment="1">
      <alignment vertical="center" wrapText="1"/>
    </xf>
    <xf numFmtId="0" fontId="0" fillId="0" borderId="0" xfId="0" applyFont="1" applyAlignment="1">
      <alignment vertical="center" wrapText="1"/>
    </xf>
    <xf numFmtId="0" fontId="0" fillId="0" borderId="23" xfId="0" applyBorder="1" applyAlignment="1">
      <alignment horizontal="center" vertical="center" wrapText="1"/>
    </xf>
    <xf numFmtId="0" fontId="0" fillId="0" borderId="9" xfId="0" applyBorder="1" applyAlignment="1">
      <alignment horizontal="center" vertical="center" wrapText="1"/>
    </xf>
    <xf numFmtId="0" fontId="42" fillId="16" borderId="0" xfId="0" applyFont="1" applyFill="1" applyBorder="1" applyAlignment="1" applyProtection="1">
      <alignment horizontal="left" vertical="top" wrapText="1"/>
    </xf>
    <xf numFmtId="0" fontId="0" fillId="16" borderId="0" xfId="0" applyFill="1" applyBorder="1" applyAlignment="1"/>
    <xf numFmtId="0" fontId="4" fillId="16" borderId="43" xfId="0" applyFont="1" applyFill="1" applyBorder="1" applyAlignment="1" applyProtection="1">
      <alignment horizontal="center" vertical="center" wrapText="1"/>
    </xf>
    <xf numFmtId="0" fontId="0" fillId="0" borderId="43" xfId="0" applyBorder="1" applyAlignment="1">
      <alignment horizontal="center" vertical="center"/>
    </xf>
    <xf numFmtId="0" fontId="53" fillId="18" borderId="43" xfId="0" applyFont="1" applyFill="1" applyBorder="1" applyAlignment="1" applyProtection="1">
      <alignment horizontal="center" vertical="top" wrapText="1"/>
    </xf>
    <xf numFmtId="0" fontId="0" fillId="18" borderId="43" xfId="0" applyFill="1" applyBorder="1" applyAlignment="1">
      <alignment horizontal="center" vertical="top" wrapText="1"/>
    </xf>
    <xf numFmtId="0" fontId="5" fillId="17" borderId="0" xfId="0" quotePrefix="1" applyFont="1" applyFill="1" applyAlignment="1">
      <alignment horizontal="left" vertical="top" wrapText="1"/>
    </xf>
    <xf numFmtId="0" fontId="0" fillId="0" borderId="0" xfId="0" applyAlignment="1">
      <alignment wrapText="1"/>
    </xf>
    <xf numFmtId="0" fontId="5" fillId="17" borderId="0" xfId="0" quotePrefix="1" applyFont="1" applyFill="1" applyBorder="1" applyAlignment="1" applyProtection="1">
      <alignment wrapText="1"/>
      <protection locked="0"/>
    </xf>
    <xf numFmtId="0" fontId="5" fillId="17" borderId="0" xfId="0" applyFont="1" applyFill="1" applyBorder="1" applyAlignment="1" applyProtection="1">
      <alignment wrapText="1"/>
      <protection locked="0"/>
    </xf>
    <xf numFmtId="0" fontId="60" fillId="14" borderId="63" xfId="0" applyFont="1" applyFill="1" applyBorder="1" applyAlignment="1" applyProtection="1">
      <alignment horizontal="center" wrapText="1"/>
    </xf>
    <xf numFmtId="0" fontId="0" fillId="0" borderId="63" xfId="0" applyBorder="1" applyAlignment="1">
      <alignment horizontal="center" wrapText="1"/>
    </xf>
    <xf numFmtId="0" fontId="6" fillId="17" borderId="53" xfId="0" applyFont="1" applyFill="1" applyBorder="1" applyAlignment="1">
      <alignment wrapText="1"/>
    </xf>
    <xf numFmtId="0" fontId="0" fillId="17" borderId="53" xfId="0" applyFill="1" applyBorder="1" applyAlignment="1"/>
    <xf numFmtId="0" fontId="5" fillId="17" borderId="0" xfId="0" applyFont="1" applyFill="1" applyAlignment="1" applyProtection="1">
      <alignment vertical="top"/>
    </xf>
    <xf numFmtId="0" fontId="0" fillId="0" borderId="0" xfId="0" applyAlignment="1">
      <alignment vertical="top"/>
    </xf>
    <xf numFmtId="0" fontId="5" fillId="17" borderId="0" xfId="0" applyFont="1" applyFill="1" applyAlignment="1" applyProtection="1">
      <alignment vertical="top" wrapText="1"/>
    </xf>
    <xf numFmtId="0" fontId="0" fillId="17" borderId="0" xfId="0" applyFont="1" applyFill="1" applyAlignment="1">
      <alignment horizontal="left" vertical="top" wrapText="1"/>
    </xf>
    <xf numFmtId="0" fontId="0" fillId="11" borderId="56" xfId="0" applyFont="1" applyFill="1" applyBorder="1" applyAlignment="1" applyProtection="1">
      <alignment horizontal="center" vertical="center" wrapText="1"/>
    </xf>
    <xf numFmtId="0" fontId="0" fillId="0" borderId="56" xfId="0" applyFont="1" applyBorder="1" applyAlignment="1">
      <alignment horizontal="center" vertical="center"/>
    </xf>
    <xf numFmtId="0" fontId="5" fillId="0" borderId="24"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3" fillId="0" borderId="0" xfId="0" applyFont="1" applyAlignment="1">
      <alignment horizontal="left" wrapText="1"/>
    </xf>
    <xf numFmtId="0" fontId="14" fillId="11" borderId="36" xfId="0" applyFont="1" applyFill="1" applyBorder="1" applyAlignment="1" applyProtection="1">
      <alignment horizontal="left" vertical="center" wrapText="1"/>
    </xf>
    <xf numFmtId="0" fontId="20" fillId="0" borderId="37" xfId="0" applyFont="1" applyBorder="1" applyAlignment="1">
      <alignment horizontal="left"/>
    </xf>
    <xf numFmtId="0" fontId="20" fillId="0" borderId="38" xfId="0" applyFont="1" applyBorder="1" applyAlignment="1">
      <alignment horizontal="left"/>
    </xf>
  </cellXfs>
  <cellStyles count="1">
    <cellStyle name="Normal" xfId="0" builtinId="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noFill/>
              <a:round/>
            </a:ln>
            <a:effectLst/>
          </c:spPr>
          <c:marker>
            <c:symbol val="circle"/>
            <c:size val="5"/>
            <c:spPr>
              <a:solidFill>
                <a:schemeClr val="accent1"/>
              </a:solidFill>
              <a:ln w="9525">
                <a:solidFill>
                  <a:schemeClr val="accent1"/>
                </a:solidFill>
              </a:ln>
              <a:effectLst/>
            </c:spPr>
          </c:marker>
          <c:cat>
            <c:strRef>
              <c:f>'Default values'!$D$31:$D$37</c:f>
              <c:strCache>
                <c:ptCount val="7"/>
                <c:pt idx="0">
                  <c:v>Very high</c:v>
                </c:pt>
                <c:pt idx="1">
                  <c:v>High</c:v>
                </c:pt>
                <c:pt idx="2">
                  <c:v>Med-high</c:v>
                </c:pt>
                <c:pt idx="3">
                  <c:v>Medium</c:v>
                </c:pt>
                <c:pt idx="4">
                  <c:v>Med-low</c:v>
                </c:pt>
                <c:pt idx="5">
                  <c:v>Low</c:v>
                </c:pt>
                <c:pt idx="6">
                  <c:v>None</c:v>
                </c:pt>
              </c:strCache>
            </c:strRef>
          </c:cat>
          <c:val>
            <c:numRef>
              <c:f>'Default values'!$E$31:$E$37</c:f>
              <c:numCache>
                <c:formatCode>General</c:formatCode>
                <c:ptCount val="7"/>
                <c:pt idx="0">
                  <c:v>100</c:v>
                </c:pt>
                <c:pt idx="1">
                  <c:v>83.3</c:v>
                </c:pt>
                <c:pt idx="2">
                  <c:v>66.7</c:v>
                </c:pt>
                <c:pt idx="3">
                  <c:v>50</c:v>
                </c:pt>
                <c:pt idx="4">
                  <c:v>33.299999999999997</c:v>
                </c:pt>
                <c:pt idx="5">
                  <c:v>16.7</c:v>
                </c:pt>
                <c:pt idx="6">
                  <c:v>0</c:v>
                </c:pt>
              </c:numCache>
            </c:numRef>
          </c:val>
          <c:smooth val="0"/>
        </c:ser>
        <c:dLbls>
          <c:showLegendKey val="0"/>
          <c:showVal val="0"/>
          <c:showCatName val="0"/>
          <c:showSerName val="0"/>
          <c:showPercent val="0"/>
          <c:showBubbleSize val="0"/>
        </c:dLbls>
        <c:marker val="1"/>
        <c:smooth val="0"/>
        <c:axId val="126268160"/>
        <c:axId val="126276352"/>
      </c:lineChart>
      <c:catAx>
        <c:axId val="1262681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Description</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76352"/>
        <c:crosses val="autoZero"/>
        <c:auto val="1"/>
        <c:lblAlgn val="ctr"/>
        <c:lblOffset val="100"/>
        <c:noMultiLvlLbl val="0"/>
      </c:catAx>
      <c:valAx>
        <c:axId val="126276352"/>
        <c:scaling>
          <c:orientation val="minMax"/>
          <c:max val="10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Weight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68160"/>
        <c:crosses val="autoZero"/>
        <c:crossBetween val="between"/>
        <c:majorUnit val="16.7"/>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C$8" horiz="1" max="6" page="6" val="3"/>
</file>

<file path=xl/ctrlProps/ctrlProp10.xml><?xml version="1.0" encoding="utf-8"?>
<formControlPr xmlns="http://schemas.microsoft.com/office/spreadsheetml/2009/9/main" objectType="Scroll" dx="22" fmlaLink="$C$23" horiz="1" max="6" page="6" val="4"/>
</file>

<file path=xl/ctrlProps/ctrlProp11.xml><?xml version="1.0" encoding="utf-8"?>
<formControlPr xmlns="http://schemas.microsoft.com/office/spreadsheetml/2009/9/main" objectType="Scroll" dx="22" fmlaLink="$C$24" horiz="1" max="6" page="6"/>
</file>

<file path=xl/ctrlProps/ctrlProp12.xml><?xml version="1.0" encoding="utf-8"?>
<formControlPr xmlns="http://schemas.microsoft.com/office/spreadsheetml/2009/9/main" objectType="Scroll" dx="22" fmlaLink="$C$25" horiz="1" max="6" page="6"/>
</file>

<file path=xl/ctrlProps/ctrlProp13.xml><?xml version="1.0" encoding="utf-8"?>
<formControlPr xmlns="http://schemas.microsoft.com/office/spreadsheetml/2009/9/main" objectType="Scroll" dx="22" fmlaLink="$C$26" horiz="1" max="6" page="6"/>
</file>

<file path=xl/ctrlProps/ctrlProp14.xml><?xml version="1.0" encoding="utf-8"?>
<formControlPr xmlns="http://schemas.microsoft.com/office/spreadsheetml/2009/9/main" objectType="Scroll" dx="22" fmlaLink="$C$27" horiz="1" max="6" page="6" val="3"/>
</file>

<file path=xl/ctrlProps/ctrlProp15.xml><?xml version="1.0" encoding="utf-8"?>
<formControlPr xmlns="http://schemas.microsoft.com/office/spreadsheetml/2009/9/main" objectType="Scroll" dx="22" fmlaLink="$C$28" horiz="1" max="6" page="6" val="3"/>
</file>

<file path=xl/ctrlProps/ctrlProp16.xml><?xml version="1.0" encoding="utf-8"?>
<formControlPr xmlns="http://schemas.microsoft.com/office/spreadsheetml/2009/9/main" objectType="Scroll" dx="22" fmlaLink="$E$20" horiz="1" max="6" page="6" val="3"/>
</file>

<file path=xl/ctrlProps/ctrlProp17.xml><?xml version="1.0" encoding="utf-8"?>
<formControlPr xmlns="http://schemas.microsoft.com/office/spreadsheetml/2009/9/main" objectType="Scroll" dx="22" fmlaLink="E21" horiz="1" max="6" page="6"/>
</file>

<file path=xl/ctrlProps/ctrlProp18.xml><?xml version="1.0" encoding="utf-8"?>
<formControlPr xmlns="http://schemas.microsoft.com/office/spreadsheetml/2009/9/main" objectType="Scroll" dx="22" fmlaLink="E22" horiz="1" max="6" page="6"/>
</file>

<file path=xl/ctrlProps/ctrlProp19.xml><?xml version="1.0" encoding="utf-8"?>
<formControlPr xmlns="http://schemas.microsoft.com/office/spreadsheetml/2009/9/main" objectType="Scroll" dx="22" fmlaLink="E23" horiz="1" max="6" page="6" val="0"/>
</file>

<file path=xl/ctrlProps/ctrlProp2.xml><?xml version="1.0" encoding="utf-8"?>
<formControlPr xmlns="http://schemas.microsoft.com/office/spreadsheetml/2009/9/main" objectType="Scroll" dx="22" fmlaLink="$C$9" horiz="1" max="6" page="6" val="3"/>
</file>

<file path=xl/ctrlProps/ctrlProp20.xml><?xml version="1.0" encoding="utf-8"?>
<formControlPr xmlns="http://schemas.microsoft.com/office/spreadsheetml/2009/9/main" objectType="Scroll" dx="22" fmlaLink="E24" horiz="1" max="6" page="6"/>
</file>

<file path=xl/ctrlProps/ctrlProp21.xml><?xml version="1.0" encoding="utf-8"?>
<formControlPr xmlns="http://schemas.microsoft.com/office/spreadsheetml/2009/9/main" objectType="Scroll" dx="22" fmlaLink="E25" horiz="1" max="6" page="6"/>
</file>

<file path=xl/ctrlProps/ctrlProp22.xml><?xml version="1.0" encoding="utf-8"?>
<formControlPr xmlns="http://schemas.microsoft.com/office/spreadsheetml/2009/9/main" objectType="Scroll" dx="22" fmlaLink="E26" horiz="1" max="6" page="6" val="3"/>
</file>

<file path=xl/ctrlProps/ctrlProp23.xml><?xml version="1.0" encoding="utf-8"?>
<formControlPr xmlns="http://schemas.microsoft.com/office/spreadsheetml/2009/9/main" objectType="Scroll" dx="22" fmlaLink="E27" horiz="1" max="6" page="6" val="3"/>
</file>

<file path=xl/ctrlProps/ctrlProp24.xml><?xml version="1.0" encoding="utf-8"?>
<formControlPr xmlns="http://schemas.microsoft.com/office/spreadsheetml/2009/9/main" objectType="Scroll" dx="22" fmlaLink="E28" horiz="1" max="6" page="6" val="3"/>
</file>

<file path=xl/ctrlProps/ctrlProp25.xml><?xml version="1.0" encoding="utf-8"?>
<formControlPr xmlns="http://schemas.microsoft.com/office/spreadsheetml/2009/9/main" objectType="Scroll" dx="22" fmlaLink="G20" horiz="1" max="6" page="6" val="0"/>
</file>

<file path=xl/ctrlProps/ctrlProp26.xml><?xml version="1.0" encoding="utf-8"?>
<formControlPr xmlns="http://schemas.microsoft.com/office/spreadsheetml/2009/9/main" objectType="Scroll" dx="22" fmlaLink="G21" horiz="1" max="6" page="6" val="6"/>
</file>

<file path=xl/ctrlProps/ctrlProp27.xml><?xml version="1.0" encoding="utf-8"?>
<formControlPr xmlns="http://schemas.microsoft.com/office/spreadsheetml/2009/9/main" objectType="Scroll" dx="22" fmlaLink="G22" horiz="1" max="6" page="6" val="3"/>
</file>

<file path=xl/ctrlProps/ctrlProp28.xml><?xml version="1.0" encoding="utf-8"?>
<formControlPr xmlns="http://schemas.microsoft.com/office/spreadsheetml/2009/9/main" objectType="Scroll" dx="22" fmlaLink="G23" horiz="1" max="6" page="6" val="3"/>
</file>

<file path=xl/ctrlProps/ctrlProp29.xml><?xml version="1.0" encoding="utf-8"?>
<formControlPr xmlns="http://schemas.microsoft.com/office/spreadsheetml/2009/9/main" objectType="Scroll" dx="22" fmlaLink="G24" horiz="1" max="6" page="6" val="3"/>
</file>

<file path=xl/ctrlProps/ctrlProp3.xml><?xml version="1.0" encoding="utf-8"?>
<formControlPr xmlns="http://schemas.microsoft.com/office/spreadsheetml/2009/9/main" objectType="Scroll" dx="22" fmlaLink="$C$10" horiz="1" max="6" page="6" val="3"/>
</file>

<file path=xl/ctrlProps/ctrlProp30.xml><?xml version="1.0" encoding="utf-8"?>
<formControlPr xmlns="http://schemas.microsoft.com/office/spreadsheetml/2009/9/main" objectType="Scroll" dx="22" fmlaLink="G25" horiz="1" max="6" page="6" val="3"/>
</file>

<file path=xl/ctrlProps/ctrlProp31.xml><?xml version="1.0" encoding="utf-8"?>
<formControlPr xmlns="http://schemas.microsoft.com/office/spreadsheetml/2009/9/main" objectType="Scroll" dx="22" fmlaLink="G26" horiz="1" max="6" page="6" val="3"/>
</file>

<file path=xl/ctrlProps/ctrlProp32.xml><?xml version="1.0" encoding="utf-8"?>
<formControlPr xmlns="http://schemas.microsoft.com/office/spreadsheetml/2009/9/main" objectType="Scroll" dx="22" fmlaLink="G27" horiz="1" max="6" page="6" val="3"/>
</file>

<file path=xl/ctrlProps/ctrlProp33.xml><?xml version="1.0" encoding="utf-8"?>
<formControlPr xmlns="http://schemas.microsoft.com/office/spreadsheetml/2009/9/main" objectType="Scroll" dx="22" fmlaLink="G28" horiz="1" max="6" page="6" val="3"/>
</file>

<file path=xl/ctrlProps/ctrlProp34.xml><?xml version="1.0" encoding="utf-8"?>
<formControlPr xmlns="http://schemas.microsoft.com/office/spreadsheetml/2009/9/main" objectType="Scroll" dx="22" fmlaLink="$C$30" horiz="1" max="6" page="6" val="3"/>
</file>

<file path=xl/ctrlProps/ctrlProp35.xml><?xml version="1.0" encoding="utf-8"?>
<formControlPr xmlns="http://schemas.microsoft.com/office/spreadsheetml/2009/9/main" objectType="Scroll" dx="22" fmlaLink="$C$31" horiz="1" max="6" page="6" val="3"/>
</file>

<file path=xl/ctrlProps/ctrlProp36.xml><?xml version="1.0" encoding="utf-8"?>
<formControlPr xmlns="http://schemas.microsoft.com/office/spreadsheetml/2009/9/main" objectType="Scroll" dx="22" fmlaLink="$C$32" horiz="1" max="6" page="6" val="3"/>
</file>

<file path=xl/ctrlProps/ctrlProp37.xml><?xml version="1.0" encoding="utf-8"?>
<formControlPr xmlns="http://schemas.microsoft.com/office/spreadsheetml/2009/9/main" objectType="Scroll" dx="22" fmlaLink="$C$34" horiz="1" max="6" page="6" val="3"/>
</file>

<file path=xl/ctrlProps/ctrlProp38.xml><?xml version="1.0" encoding="utf-8"?>
<formControlPr xmlns="http://schemas.microsoft.com/office/spreadsheetml/2009/9/main" objectType="Scroll" dx="22" fmlaLink="$C$35" horiz="1" max="6" page="6" val="3"/>
</file>

<file path=xl/ctrlProps/ctrlProp39.xml><?xml version="1.0" encoding="utf-8"?>
<formControlPr xmlns="http://schemas.microsoft.com/office/spreadsheetml/2009/9/main" objectType="Scroll" dx="22" fmlaLink="$C$36" horiz="1" max="6" page="6" val="3"/>
</file>

<file path=xl/ctrlProps/ctrlProp4.xml><?xml version="1.0" encoding="utf-8"?>
<formControlPr xmlns="http://schemas.microsoft.com/office/spreadsheetml/2009/9/main" objectType="Scroll" dx="22" fmlaLink="$C$11" horiz="1" max="6" page="6" val="3"/>
</file>

<file path=xl/ctrlProps/ctrlProp40.xml><?xml version="1.0" encoding="utf-8"?>
<formControlPr xmlns="http://schemas.microsoft.com/office/spreadsheetml/2009/9/main" objectType="Scroll" dx="22" fmlaLink="$C$38" horiz="1" max="6" page="6" val="6"/>
</file>

<file path=xl/ctrlProps/ctrlProp41.xml><?xml version="1.0" encoding="utf-8"?>
<formControlPr xmlns="http://schemas.microsoft.com/office/spreadsheetml/2009/9/main" objectType="Scroll" dx="22" fmlaLink="$C$39" horiz="1" max="6" page="6" val="6"/>
</file>

<file path=xl/ctrlProps/ctrlProp42.xml><?xml version="1.0" encoding="utf-8"?>
<formControlPr xmlns="http://schemas.microsoft.com/office/spreadsheetml/2009/9/main" objectType="Scroll" dx="22" fmlaLink="$C$40" horiz="1" max="6" page="6" val="6"/>
</file>

<file path=xl/ctrlProps/ctrlProp43.xml><?xml version="1.0" encoding="utf-8"?>
<formControlPr xmlns="http://schemas.microsoft.com/office/spreadsheetml/2009/9/main" objectType="Scroll" dx="22" fmlaLink="$C$41" horiz="1" max="6" page="6" val="6"/>
</file>

<file path=xl/ctrlProps/ctrlProp44.xml><?xml version="1.0" encoding="utf-8"?>
<formControlPr xmlns="http://schemas.microsoft.com/office/spreadsheetml/2009/9/main" objectType="Scroll" dx="22" fmlaLink="$C$42" horiz="1" max="6" page="6" val="6"/>
</file>

<file path=xl/ctrlProps/ctrlProp45.xml><?xml version="1.0" encoding="utf-8"?>
<formControlPr xmlns="http://schemas.microsoft.com/office/spreadsheetml/2009/9/main" objectType="Scroll" dx="22" fmlaLink="E30" horiz="1" max="6" page="6" val="3"/>
</file>

<file path=xl/ctrlProps/ctrlProp46.xml><?xml version="1.0" encoding="utf-8"?>
<formControlPr xmlns="http://schemas.microsoft.com/office/spreadsheetml/2009/9/main" objectType="Scroll" dx="22" fmlaLink="E31" horiz="1" max="6" page="6" val="3"/>
</file>

<file path=xl/ctrlProps/ctrlProp47.xml><?xml version="1.0" encoding="utf-8"?>
<formControlPr xmlns="http://schemas.microsoft.com/office/spreadsheetml/2009/9/main" objectType="Scroll" dx="22" fmlaLink="E32" horiz="1" max="6" page="6" val="3"/>
</file>

<file path=xl/ctrlProps/ctrlProp48.xml><?xml version="1.0" encoding="utf-8"?>
<formControlPr xmlns="http://schemas.microsoft.com/office/spreadsheetml/2009/9/main" objectType="Scroll" dx="22" fmlaLink="E34" horiz="1" max="6" page="6" val="3"/>
</file>

<file path=xl/ctrlProps/ctrlProp49.xml><?xml version="1.0" encoding="utf-8"?>
<formControlPr xmlns="http://schemas.microsoft.com/office/spreadsheetml/2009/9/main" objectType="Scroll" dx="22" fmlaLink="E35" horiz="1" max="6" page="6" val="3"/>
</file>

<file path=xl/ctrlProps/ctrlProp5.xml><?xml version="1.0" encoding="utf-8"?>
<formControlPr xmlns="http://schemas.microsoft.com/office/spreadsheetml/2009/9/main" objectType="Scroll" dx="22" fmlaLink="$C$13" horiz="1" max="6" page="6" val="3"/>
</file>

<file path=xl/ctrlProps/ctrlProp50.xml><?xml version="1.0" encoding="utf-8"?>
<formControlPr xmlns="http://schemas.microsoft.com/office/spreadsheetml/2009/9/main" objectType="Scroll" dx="22" fmlaLink="E36" horiz="1" max="6" page="6" val="3"/>
</file>

<file path=xl/ctrlProps/ctrlProp51.xml><?xml version="1.0" encoding="utf-8"?>
<formControlPr xmlns="http://schemas.microsoft.com/office/spreadsheetml/2009/9/main" objectType="Scroll" dx="22" fmlaLink="E38" horiz="1" max="6" page="6" val="3"/>
</file>

<file path=xl/ctrlProps/ctrlProp52.xml><?xml version="1.0" encoding="utf-8"?>
<formControlPr xmlns="http://schemas.microsoft.com/office/spreadsheetml/2009/9/main" objectType="Scroll" dx="22" fmlaLink="E39" horiz="1" max="6" page="6" val="3"/>
</file>

<file path=xl/ctrlProps/ctrlProp53.xml><?xml version="1.0" encoding="utf-8"?>
<formControlPr xmlns="http://schemas.microsoft.com/office/spreadsheetml/2009/9/main" objectType="Scroll" dx="22" fmlaLink="E40" horiz="1" max="6" page="6" val="3"/>
</file>

<file path=xl/ctrlProps/ctrlProp54.xml><?xml version="1.0" encoding="utf-8"?>
<formControlPr xmlns="http://schemas.microsoft.com/office/spreadsheetml/2009/9/main" objectType="Scroll" dx="22" fmlaLink="E41" horiz="1" max="6" page="6" val="3"/>
</file>

<file path=xl/ctrlProps/ctrlProp55.xml><?xml version="1.0" encoding="utf-8"?>
<formControlPr xmlns="http://schemas.microsoft.com/office/spreadsheetml/2009/9/main" objectType="Scroll" dx="22" fmlaLink="E42" horiz="1" max="6" page="6" val="3"/>
</file>

<file path=xl/ctrlProps/ctrlProp56.xml><?xml version="1.0" encoding="utf-8"?>
<formControlPr xmlns="http://schemas.microsoft.com/office/spreadsheetml/2009/9/main" objectType="Scroll" dx="22" fmlaLink="G30" horiz="1" max="6" page="6" val="3"/>
</file>

<file path=xl/ctrlProps/ctrlProp57.xml><?xml version="1.0" encoding="utf-8"?>
<formControlPr xmlns="http://schemas.microsoft.com/office/spreadsheetml/2009/9/main" objectType="Scroll" dx="22" fmlaLink="G31" horiz="1" max="6" page="6" val="3"/>
</file>

<file path=xl/ctrlProps/ctrlProp58.xml><?xml version="1.0" encoding="utf-8"?>
<formControlPr xmlns="http://schemas.microsoft.com/office/spreadsheetml/2009/9/main" objectType="Scroll" dx="22" fmlaLink="G32" horiz="1" max="6" page="6" val="3"/>
</file>

<file path=xl/ctrlProps/ctrlProp59.xml><?xml version="1.0" encoding="utf-8"?>
<formControlPr xmlns="http://schemas.microsoft.com/office/spreadsheetml/2009/9/main" objectType="Scroll" dx="22" fmlaLink="G34" horiz="1" max="6" page="6" val="3"/>
</file>

<file path=xl/ctrlProps/ctrlProp6.xml><?xml version="1.0" encoding="utf-8"?>
<formControlPr xmlns="http://schemas.microsoft.com/office/spreadsheetml/2009/9/main" objectType="Scroll" dx="22" fmlaLink="$C$14" horiz="1" max="6" page="6" val="3"/>
</file>

<file path=xl/ctrlProps/ctrlProp60.xml><?xml version="1.0" encoding="utf-8"?>
<formControlPr xmlns="http://schemas.microsoft.com/office/spreadsheetml/2009/9/main" objectType="Scroll" dx="22" fmlaLink="G35" horiz="1" max="6" page="6" val="3"/>
</file>

<file path=xl/ctrlProps/ctrlProp61.xml><?xml version="1.0" encoding="utf-8"?>
<formControlPr xmlns="http://schemas.microsoft.com/office/spreadsheetml/2009/9/main" objectType="Scroll" dx="22" fmlaLink="G36" horiz="1" max="6" page="6" val="3"/>
</file>

<file path=xl/ctrlProps/ctrlProp62.xml><?xml version="1.0" encoding="utf-8"?>
<formControlPr xmlns="http://schemas.microsoft.com/office/spreadsheetml/2009/9/main" objectType="Scroll" dx="22" fmlaLink="G38" horiz="1" max="6" page="6" val="3"/>
</file>

<file path=xl/ctrlProps/ctrlProp63.xml><?xml version="1.0" encoding="utf-8"?>
<formControlPr xmlns="http://schemas.microsoft.com/office/spreadsheetml/2009/9/main" objectType="Scroll" dx="22" fmlaLink="G39" horiz="1" max="6" page="6" val="3"/>
</file>

<file path=xl/ctrlProps/ctrlProp64.xml><?xml version="1.0" encoding="utf-8"?>
<formControlPr xmlns="http://schemas.microsoft.com/office/spreadsheetml/2009/9/main" objectType="Scroll" dx="22" fmlaLink="G40" horiz="1" max="6" page="6" val="3"/>
</file>

<file path=xl/ctrlProps/ctrlProp65.xml><?xml version="1.0" encoding="utf-8"?>
<formControlPr xmlns="http://schemas.microsoft.com/office/spreadsheetml/2009/9/main" objectType="Scroll" dx="22" fmlaLink="G41" horiz="1" max="6" page="6" val="3"/>
</file>

<file path=xl/ctrlProps/ctrlProp66.xml><?xml version="1.0" encoding="utf-8"?>
<formControlPr xmlns="http://schemas.microsoft.com/office/spreadsheetml/2009/9/main" objectType="Scroll" dx="22" fmlaLink="G42" horiz="1" max="6" page="6" val="3"/>
</file>

<file path=xl/ctrlProps/ctrlProp67.xml><?xml version="1.0" encoding="utf-8"?>
<formControlPr xmlns="http://schemas.microsoft.com/office/spreadsheetml/2009/9/main" objectType="Scroll" dx="22" fmlaLink="D36" horiz="1" max="6" page="6" val="5"/>
</file>

<file path=xl/ctrlProps/ctrlProp7.xml><?xml version="1.0" encoding="utf-8"?>
<formControlPr xmlns="http://schemas.microsoft.com/office/spreadsheetml/2009/9/main" objectType="Scroll" dx="22" fmlaLink="$C$20" horiz="1" max="6" page="6" val="5"/>
</file>

<file path=xl/ctrlProps/ctrlProp8.xml><?xml version="1.0" encoding="utf-8"?>
<formControlPr xmlns="http://schemas.microsoft.com/office/spreadsheetml/2009/9/main" objectType="Scroll" dx="22" fmlaLink="$C$21" horiz="1" max="6" page="6" val="4"/>
</file>

<file path=xl/ctrlProps/ctrlProp9.xml><?xml version="1.0" encoding="utf-8"?>
<formControlPr xmlns="http://schemas.microsoft.com/office/spreadsheetml/2009/9/main" objectType="Scroll" dx="22" fmlaLink="$C$22" horiz="1" max="6" page="6" val="4"/>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126899</xdr:colOff>
      <xdr:row>11</xdr:row>
      <xdr:rowOff>514350</xdr:rowOff>
    </xdr:from>
    <xdr:to>
      <xdr:col>1</xdr:col>
      <xdr:colOff>2400037</xdr:colOff>
      <xdr:row>11</xdr:row>
      <xdr:rowOff>1371600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126899" y="6257925"/>
          <a:ext cx="2482688" cy="857250"/>
        </a:xfrm>
        <a:prstGeom prst="rect">
          <a:avLst/>
        </a:prstGeom>
      </xdr:spPr>
    </xdr:pic>
    <xdr:clientData/>
  </xdr:twoCellAnchor>
  <xdr:twoCellAnchor editAs="oneCell">
    <xdr:from>
      <xdr:col>1</xdr:col>
      <xdr:colOff>2743200</xdr:colOff>
      <xdr:row>11</xdr:row>
      <xdr:rowOff>324840</xdr:rowOff>
    </xdr:from>
    <xdr:to>
      <xdr:col>1</xdr:col>
      <xdr:colOff>3771900</xdr:colOff>
      <xdr:row>11</xdr:row>
      <xdr:rowOff>1379004</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2952750" y="6068415"/>
          <a:ext cx="1028700" cy="1054164"/>
        </a:xfrm>
        <a:prstGeom prst="rect">
          <a:avLst/>
        </a:prstGeom>
      </xdr:spPr>
    </xdr:pic>
    <xdr:clientData/>
  </xdr:twoCellAnchor>
  <xdr:twoCellAnchor editAs="oneCell">
    <xdr:from>
      <xdr:col>1</xdr:col>
      <xdr:colOff>3971926</xdr:colOff>
      <xdr:row>11</xdr:row>
      <xdr:rowOff>416023</xdr:rowOff>
    </xdr:from>
    <xdr:to>
      <xdr:col>1</xdr:col>
      <xdr:colOff>7810500</xdr:colOff>
      <xdr:row>11</xdr:row>
      <xdr:rowOff>1296954</xdr:rowOff>
    </xdr:to>
    <xdr:pic>
      <xdr:nvPicPr>
        <xdr:cNvPr id="6" name="Picture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tretch>
          <a:fillRect/>
        </a:stretch>
      </xdr:blipFill>
      <xdr:spPr>
        <a:xfrm>
          <a:off x="4181476" y="6159598"/>
          <a:ext cx="3838574" cy="880931"/>
        </a:xfrm>
        <a:prstGeom prst="rect">
          <a:avLst/>
        </a:prstGeom>
      </xdr:spPr>
    </xdr:pic>
    <xdr:clientData/>
  </xdr:twoCellAnchor>
  <xdr:twoCellAnchor editAs="oneCell">
    <xdr:from>
      <xdr:col>1</xdr:col>
      <xdr:colOff>7877175</xdr:colOff>
      <xdr:row>11</xdr:row>
      <xdr:rowOff>495300</xdr:rowOff>
    </xdr:from>
    <xdr:to>
      <xdr:col>1</xdr:col>
      <xdr:colOff>9800982</xdr:colOff>
      <xdr:row>11</xdr:row>
      <xdr:rowOff>1247681</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8086725" y="6238875"/>
          <a:ext cx="1923807"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7</xdr:row>
          <xdr:rowOff>19050</xdr:rowOff>
        </xdr:from>
        <xdr:to>
          <xdr:col>2</xdr:col>
          <xdr:colOff>1104900</xdr:colOff>
          <xdr:row>7</xdr:row>
          <xdr:rowOff>219075</xdr:rowOff>
        </xdr:to>
        <xdr:sp macro="" textlink="">
          <xdr:nvSpPr>
            <xdr:cNvPr id="6146" name="Scroll Bar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8</xdr:row>
          <xdr:rowOff>19050</xdr:rowOff>
        </xdr:from>
        <xdr:to>
          <xdr:col>2</xdr:col>
          <xdr:colOff>1104900</xdr:colOff>
          <xdr:row>8</xdr:row>
          <xdr:rowOff>219075</xdr:rowOff>
        </xdr:to>
        <xdr:sp macro="" textlink="">
          <xdr:nvSpPr>
            <xdr:cNvPr id="6150" name="Scroll Bar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9</xdr:row>
          <xdr:rowOff>19050</xdr:rowOff>
        </xdr:from>
        <xdr:to>
          <xdr:col>2</xdr:col>
          <xdr:colOff>1104900</xdr:colOff>
          <xdr:row>9</xdr:row>
          <xdr:rowOff>219075</xdr:rowOff>
        </xdr:to>
        <xdr:sp macro="" textlink="">
          <xdr:nvSpPr>
            <xdr:cNvPr id="6151" name="Scroll Bar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19050</xdr:rowOff>
        </xdr:from>
        <xdr:to>
          <xdr:col>2</xdr:col>
          <xdr:colOff>1104900</xdr:colOff>
          <xdr:row>10</xdr:row>
          <xdr:rowOff>219075</xdr:rowOff>
        </xdr:to>
        <xdr:sp macro="" textlink="">
          <xdr:nvSpPr>
            <xdr:cNvPr id="6152" name="Scroll Bar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12</xdr:row>
          <xdr:rowOff>19050</xdr:rowOff>
        </xdr:from>
        <xdr:to>
          <xdr:col>2</xdr:col>
          <xdr:colOff>1104900</xdr:colOff>
          <xdr:row>12</xdr:row>
          <xdr:rowOff>219075</xdr:rowOff>
        </xdr:to>
        <xdr:sp macro="" textlink="">
          <xdr:nvSpPr>
            <xdr:cNvPr id="6153" name="Scroll Bar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19050</xdr:rowOff>
        </xdr:from>
        <xdr:to>
          <xdr:col>2</xdr:col>
          <xdr:colOff>1104900</xdr:colOff>
          <xdr:row>13</xdr:row>
          <xdr:rowOff>219075</xdr:rowOff>
        </xdr:to>
        <xdr:sp macro="" textlink="">
          <xdr:nvSpPr>
            <xdr:cNvPr id="6154" name="Scroll Bar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19</xdr:row>
          <xdr:rowOff>19050</xdr:rowOff>
        </xdr:from>
        <xdr:to>
          <xdr:col>2</xdr:col>
          <xdr:colOff>1104900</xdr:colOff>
          <xdr:row>19</xdr:row>
          <xdr:rowOff>219075</xdr:rowOff>
        </xdr:to>
        <xdr:sp macro="" textlink="">
          <xdr:nvSpPr>
            <xdr:cNvPr id="6156" name="Scroll Bar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20</xdr:row>
          <xdr:rowOff>19050</xdr:rowOff>
        </xdr:from>
        <xdr:to>
          <xdr:col>2</xdr:col>
          <xdr:colOff>1104900</xdr:colOff>
          <xdr:row>20</xdr:row>
          <xdr:rowOff>219075</xdr:rowOff>
        </xdr:to>
        <xdr:sp macro="" textlink="">
          <xdr:nvSpPr>
            <xdr:cNvPr id="6157" name="Scroll Bar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21</xdr:row>
          <xdr:rowOff>19050</xdr:rowOff>
        </xdr:from>
        <xdr:to>
          <xdr:col>2</xdr:col>
          <xdr:colOff>1104900</xdr:colOff>
          <xdr:row>21</xdr:row>
          <xdr:rowOff>219075</xdr:rowOff>
        </xdr:to>
        <xdr:sp macro="" textlink="">
          <xdr:nvSpPr>
            <xdr:cNvPr id="6158" name="Scroll Bar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22</xdr:row>
          <xdr:rowOff>19050</xdr:rowOff>
        </xdr:from>
        <xdr:to>
          <xdr:col>2</xdr:col>
          <xdr:colOff>1104900</xdr:colOff>
          <xdr:row>22</xdr:row>
          <xdr:rowOff>219075</xdr:rowOff>
        </xdr:to>
        <xdr:sp macro="" textlink="">
          <xdr:nvSpPr>
            <xdr:cNvPr id="6159" name="Scroll Bar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23</xdr:row>
          <xdr:rowOff>19050</xdr:rowOff>
        </xdr:from>
        <xdr:to>
          <xdr:col>2</xdr:col>
          <xdr:colOff>1104900</xdr:colOff>
          <xdr:row>23</xdr:row>
          <xdr:rowOff>219075</xdr:rowOff>
        </xdr:to>
        <xdr:sp macro="" textlink="">
          <xdr:nvSpPr>
            <xdr:cNvPr id="6160" name="Scroll Bar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19050</xdr:rowOff>
        </xdr:from>
        <xdr:to>
          <xdr:col>2</xdr:col>
          <xdr:colOff>1104900</xdr:colOff>
          <xdr:row>24</xdr:row>
          <xdr:rowOff>219075</xdr:rowOff>
        </xdr:to>
        <xdr:sp macro="" textlink="">
          <xdr:nvSpPr>
            <xdr:cNvPr id="6161" name="Scroll Bar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25</xdr:row>
          <xdr:rowOff>19050</xdr:rowOff>
        </xdr:from>
        <xdr:to>
          <xdr:col>2</xdr:col>
          <xdr:colOff>1104900</xdr:colOff>
          <xdr:row>25</xdr:row>
          <xdr:rowOff>219075</xdr:rowOff>
        </xdr:to>
        <xdr:sp macro="" textlink="">
          <xdr:nvSpPr>
            <xdr:cNvPr id="6162" name="Scroll Bar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26</xdr:row>
          <xdr:rowOff>19050</xdr:rowOff>
        </xdr:from>
        <xdr:to>
          <xdr:col>2</xdr:col>
          <xdr:colOff>1104900</xdr:colOff>
          <xdr:row>26</xdr:row>
          <xdr:rowOff>219075</xdr:rowOff>
        </xdr:to>
        <xdr:sp macro="" textlink="">
          <xdr:nvSpPr>
            <xdr:cNvPr id="6163" name="Scroll Bar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27</xdr:row>
          <xdr:rowOff>19050</xdr:rowOff>
        </xdr:from>
        <xdr:to>
          <xdr:col>2</xdr:col>
          <xdr:colOff>1104900</xdr:colOff>
          <xdr:row>27</xdr:row>
          <xdr:rowOff>219075</xdr:rowOff>
        </xdr:to>
        <xdr:sp macro="" textlink="">
          <xdr:nvSpPr>
            <xdr:cNvPr id="6164" name="Scroll Bar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19</xdr:row>
          <xdr:rowOff>19050</xdr:rowOff>
        </xdr:from>
        <xdr:to>
          <xdr:col>4</xdr:col>
          <xdr:colOff>1104900</xdr:colOff>
          <xdr:row>19</xdr:row>
          <xdr:rowOff>219075</xdr:rowOff>
        </xdr:to>
        <xdr:sp macro="" textlink="">
          <xdr:nvSpPr>
            <xdr:cNvPr id="6166" name="Scroll Bar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20</xdr:row>
          <xdr:rowOff>19050</xdr:rowOff>
        </xdr:from>
        <xdr:to>
          <xdr:col>4</xdr:col>
          <xdr:colOff>1104900</xdr:colOff>
          <xdr:row>20</xdr:row>
          <xdr:rowOff>219075</xdr:rowOff>
        </xdr:to>
        <xdr:sp macro="" textlink="">
          <xdr:nvSpPr>
            <xdr:cNvPr id="6167" name="Scroll Bar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21</xdr:row>
          <xdr:rowOff>19050</xdr:rowOff>
        </xdr:from>
        <xdr:to>
          <xdr:col>4</xdr:col>
          <xdr:colOff>1104900</xdr:colOff>
          <xdr:row>21</xdr:row>
          <xdr:rowOff>219075</xdr:rowOff>
        </xdr:to>
        <xdr:sp macro="" textlink="">
          <xdr:nvSpPr>
            <xdr:cNvPr id="6184" name="Scroll Bar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22</xdr:row>
          <xdr:rowOff>19050</xdr:rowOff>
        </xdr:from>
        <xdr:to>
          <xdr:col>4</xdr:col>
          <xdr:colOff>1104900</xdr:colOff>
          <xdr:row>22</xdr:row>
          <xdr:rowOff>219075</xdr:rowOff>
        </xdr:to>
        <xdr:sp macro="" textlink="">
          <xdr:nvSpPr>
            <xdr:cNvPr id="6185" name="Scroll Bar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23</xdr:row>
          <xdr:rowOff>19050</xdr:rowOff>
        </xdr:from>
        <xdr:to>
          <xdr:col>4</xdr:col>
          <xdr:colOff>1104900</xdr:colOff>
          <xdr:row>23</xdr:row>
          <xdr:rowOff>219075</xdr:rowOff>
        </xdr:to>
        <xdr:sp macro="" textlink="">
          <xdr:nvSpPr>
            <xdr:cNvPr id="6186" name="Scroll Bar 42"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19050</xdr:rowOff>
        </xdr:from>
        <xdr:to>
          <xdr:col>4</xdr:col>
          <xdr:colOff>1104900</xdr:colOff>
          <xdr:row>24</xdr:row>
          <xdr:rowOff>219075</xdr:rowOff>
        </xdr:to>
        <xdr:sp macro="" textlink="">
          <xdr:nvSpPr>
            <xdr:cNvPr id="6187" name="Scroll Bar 43"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25</xdr:row>
          <xdr:rowOff>19050</xdr:rowOff>
        </xdr:from>
        <xdr:to>
          <xdr:col>4</xdr:col>
          <xdr:colOff>1104900</xdr:colOff>
          <xdr:row>25</xdr:row>
          <xdr:rowOff>219075</xdr:rowOff>
        </xdr:to>
        <xdr:sp macro="" textlink="">
          <xdr:nvSpPr>
            <xdr:cNvPr id="6188" name="Scroll Bar 44"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19050</xdr:rowOff>
        </xdr:from>
        <xdr:to>
          <xdr:col>4</xdr:col>
          <xdr:colOff>1104900</xdr:colOff>
          <xdr:row>26</xdr:row>
          <xdr:rowOff>219075</xdr:rowOff>
        </xdr:to>
        <xdr:sp macro="" textlink="">
          <xdr:nvSpPr>
            <xdr:cNvPr id="6189" name="Scroll Bar 45" hidden="1">
              <a:extLst>
                <a:ext uri="{63B3BB69-23CF-44E3-9099-C40C66FF867C}">
                  <a14:compatExt spid="_x0000_s6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27</xdr:row>
          <xdr:rowOff>19050</xdr:rowOff>
        </xdr:from>
        <xdr:to>
          <xdr:col>4</xdr:col>
          <xdr:colOff>1104900</xdr:colOff>
          <xdr:row>27</xdr:row>
          <xdr:rowOff>219075</xdr:rowOff>
        </xdr:to>
        <xdr:sp macro="" textlink="">
          <xdr:nvSpPr>
            <xdr:cNvPr id="6190" name="Scroll Bar 46" hidden="1">
              <a:extLst>
                <a:ext uri="{63B3BB69-23CF-44E3-9099-C40C66FF867C}">
                  <a14:compatExt spid="_x0000_s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19</xdr:row>
          <xdr:rowOff>19050</xdr:rowOff>
        </xdr:from>
        <xdr:to>
          <xdr:col>6</xdr:col>
          <xdr:colOff>1104900</xdr:colOff>
          <xdr:row>19</xdr:row>
          <xdr:rowOff>219075</xdr:rowOff>
        </xdr:to>
        <xdr:sp macro="" textlink="">
          <xdr:nvSpPr>
            <xdr:cNvPr id="6192" name="Scroll Bar 48" hidden="1">
              <a:extLst>
                <a:ext uri="{63B3BB69-23CF-44E3-9099-C40C66FF867C}">
                  <a14:compatExt spid="_x0000_s6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20</xdr:row>
          <xdr:rowOff>19050</xdr:rowOff>
        </xdr:from>
        <xdr:to>
          <xdr:col>6</xdr:col>
          <xdr:colOff>1104900</xdr:colOff>
          <xdr:row>20</xdr:row>
          <xdr:rowOff>219075</xdr:rowOff>
        </xdr:to>
        <xdr:sp macro="" textlink="">
          <xdr:nvSpPr>
            <xdr:cNvPr id="6196" name="Scroll Bar 52" hidden="1">
              <a:extLst>
                <a:ext uri="{63B3BB69-23CF-44E3-9099-C40C66FF867C}">
                  <a14:compatExt spid="_x0000_s6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21</xdr:row>
          <xdr:rowOff>19050</xdr:rowOff>
        </xdr:from>
        <xdr:to>
          <xdr:col>6</xdr:col>
          <xdr:colOff>1104900</xdr:colOff>
          <xdr:row>21</xdr:row>
          <xdr:rowOff>219075</xdr:rowOff>
        </xdr:to>
        <xdr:sp macro="" textlink="">
          <xdr:nvSpPr>
            <xdr:cNvPr id="6197" name="Scroll Bar 53" hidden="1">
              <a:extLst>
                <a:ext uri="{63B3BB69-23CF-44E3-9099-C40C66FF867C}">
                  <a14:compatExt spid="_x0000_s6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22</xdr:row>
          <xdr:rowOff>19050</xdr:rowOff>
        </xdr:from>
        <xdr:to>
          <xdr:col>6</xdr:col>
          <xdr:colOff>1104900</xdr:colOff>
          <xdr:row>22</xdr:row>
          <xdr:rowOff>219075</xdr:rowOff>
        </xdr:to>
        <xdr:sp macro="" textlink="">
          <xdr:nvSpPr>
            <xdr:cNvPr id="6198" name="Scroll Bar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23</xdr:row>
          <xdr:rowOff>19050</xdr:rowOff>
        </xdr:from>
        <xdr:to>
          <xdr:col>6</xdr:col>
          <xdr:colOff>1104900</xdr:colOff>
          <xdr:row>23</xdr:row>
          <xdr:rowOff>219075</xdr:rowOff>
        </xdr:to>
        <xdr:sp macro="" textlink="">
          <xdr:nvSpPr>
            <xdr:cNvPr id="6199" name="Scroll Bar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24</xdr:row>
          <xdr:rowOff>19050</xdr:rowOff>
        </xdr:from>
        <xdr:to>
          <xdr:col>6</xdr:col>
          <xdr:colOff>1104900</xdr:colOff>
          <xdr:row>24</xdr:row>
          <xdr:rowOff>219075</xdr:rowOff>
        </xdr:to>
        <xdr:sp macro="" textlink="">
          <xdr:nvSpPr>
            <xdr:cNvPr id="6200" name="Scroll Bar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25</xdr:row>
          <xdr:rowOff>19050</xdr:rowOff>
        </xdr:from>
        <xdr:to>
          <xdr:col>6</xdr:col>
          <xdr:colOff>1104900</xdr:colOff>
          <xdr:row>25</xdr:row>
          <xdr:rowOff>219075</xdr:rowOff>
        </xdr:to>
        <xdr:sp macro="" textlink="">
          <xdr:nvSpPr>
            <xdr:cNvPr id="6201" name="Scroll Bar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26</xdr:row>
          <xdr:rowOff>19050</xdr:rowOff>
        </xdr:from>
        <xdr:to>
          <xdr:col>6</xdr:col>
          <xdr:colOff>1104900</xdr:colOff>
          <xdr:row>26</xdr:row>
          <xdr:rowOff>219075</xdr:rowOff>
        </xdr:to>
        <xdr:sp macro="" textlink="">
          <xdr:nvSpPr>
            <xdr:cNvPr id="6202" name="Scroll Bar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27</xdr:row>
          <xdr:rowOff>19050</xdr:rowOff>
        </xdr:from>
        <xdr:to>
          <xdr:col>6</xdr:col>
          <xdr:colOff>1104900</xdr:colOff>
          <xdr:row>27</xdr:row>
          <xdr:rowOff>219075</xdr:rowOff>
        </xdr:to>
        <xdr:sp macro="" textlink="">
          <xdr:nvSpPr>
            <xdr:cNvPr id="6203" name="Scroll Bar 59" hidden="1">
              <a:extLst>
                <a:ext uri="{63B3BB69-23CF-44E3-9099-C40C66FF867C}">
                  <a14:compatExt spid="_x0000_s6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29</xdr:row>
          <xdr:rowOff>19050</xdr:rowOff>
        </xdr:from>
        <xdr:to>
          <xdr:col>2</xdr:col>
          <xdr:colOff>1104900</xdr:colOff>
          <xdr:row>30</xdr:row>
          <xdr:rowOff>9525</xdr:rowOff>
        </xdr:to>
        <xdr:sp macro="" textlink="">
          <xdr:nvSpPr>
            <xdr:cNvPr id="6205" name="Scroll Bar 61"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30</xdr:row>
          <xdr:rowOff>19050</xdr:rowOff>
        </xdr:from>
        <xdr:to>
          <xdr:col>2</xdr:col>
          <xdr:colOff>1104900</xdr:colOff>
          <xdr:row>30</xdr:row>
          <xdr:rowOff>219075</xdr:rowOff>
        </xdr:to>
        <xdr:sp macro="" textlink="">
          <xdr:nvSpPr>
            <xdr:cNvPr id="6206" name="Scroll Bar 62"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31</xdr:row>
          <xdr:rowOff>19050</xdr:rowOff>
        </xdr:from>
        <xdr:to>
          <xdr:col>2</xdr:col>
          <xdr:colOff>1104900</xdr:colOff>
          <xdr:row>32</xdr:row>
          <xdr:rowOff>9525</xdr:rowOff>
        </xdr:to>
        <xdr:sp macro="" textlink="">
          <xdr:nvSpPr>
            <xdr:cNvPr id="6207" name="Scroll Bar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33</xdr:row>
          <xdr:rowOff>19050</xdr:rowOff>
        </xdr:from>
        <xdr:to>
          <xdr:col>2</xdr:col>
          <xdr:colOff>1104900</xdr:colOff>
          <xdr:row>34</xdr:row>
          <xdr:rowOff>9525</xdr:rowOff>
        </xdr:to>
        <xdr:sp macro="" textlink="">
          <xdr:nvSpPr>
            <xdr:cNvPr id="6208" name="Scroll Bar 64" hidden="1">
              <a:extLst>
                <a:ext uri="{63B3BB69-23CF-44E3-9099-C40C66FF867C}">
                  <a14:compatExt spid="_x0000_s6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34</xdr:row>
          <xdr:rowOff>19050</xdr:rowOff>
        </xdr:from>
        <xdr:to>
          <xdr:col>2</xdr:col>
          <xdr:colOff>1104900</xdr:colOff>
          <xdr:row>35</xdr:row>
          <xdr:rowOff>9525</xdr:rowOff>
        </xdr:to>
        <xdr:sp macro="" textlink="">
          <xdr:nvSpPr>
            <xdr:cNvPr id="6209" name="Scroll Bar 65" hidden="1">
              <a:extLst>
                <a:ext uri="{63B3BB69-23CF-44E3-9099-C40C66FF867C}">
                  <a14:compatExt spid="_x0000_s6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35</xdr:row>
          <xdr:rowOff>19050</xdr:rowOff>
        </xdr:from>
        <xdr:to>
          <xdr:col>2</xdr:col>
          <xdr:colOff>1104900</xdr:colOff>
          <xdr:row>36</xdr:row>
          <xdr:rowOff>9525</xdr:rowOff>
        </xdr:to>
        <xdr:sp macro="" textlink="">
          <xdr:nvSpPr>
            <xdr:cNvPr id="6210" name="Scroll Bar 66" hidden="1">
              <a:extLst>
                <a:ext uri="{63B3BB69-23CF-44E3-9099-C40C66FF867C}">
                  <a14:compatExt spid="_x0000_s6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37</xdr:row>
          <xdr:rowOff>19050</xdr:rowOff>
        </xdr:from>
        <xdr:to>
          <xdr:col>2</xdr:col>
          <xdr:colOff>1104900</xdr:colOff>
          <xdr:row>38</xdr:row>
          <xdr:rowOff>9525</xdr:rowOff>
        </xdr:to>
        <xdr:sp macro="" textlink="">
          <xdr:nvSpPr>
            <xdr:cNvPr id="6211" name="Scroll Bar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38</xdr:row>
          <xdr:rowOff>19050</xdr:rowOff>
        </xdr:from>
        <xdr:to>
          <xdr:col>2</xdr:col>
          <xdr:colOff>1104900</xdr:colOff>
          <xdr:row>38</xdr:row>
          <xdr:rowOff>219075</xdr:rowOff>
        </xdr:to>
        <xdr:sp macro="" textlink="">
          <xdr:nvSpPr>
            <xdr:cNvPr id="6212" name="Scroll Bar 68" hidden="1">
              <a:extLst>
                <a:ext uri="{63B3BB69-23CF-44E3-9099-C40C66FF867C}">
                  <a14:compatExt spid="_x0000_s6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39</xdr:row>
          <xdr:rowOff>19050</xdr:rowOff>
        </xdr:from>
        <xdr:to>
          <xdr:col>2</xdr:col>
          <xdr:colOff>1104900</xdr:colOff>
          <xdr:row>39</xdr:row>
          <xdr:rowOff>219075</xdr:rowOff>
        </xdr:to>
        <xdr:sp macro="" textlink="">
          <xdr:nvSpPr>
            <xdr:cNvPr id="6213" name="Scroll Bar 69" hidden="1">
              <a:extLst>
                <a:ext uri="{63B3BB69-23CF-44E3-9099-C40C66FF867C}">
                  <a14:compatExt spid="_x0000_s6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40</xdr:row>
          <xdr:rowOff>19050</xdr:rowOff>
        </xdr:from>
        <xdr:to>
          <xdr:col>2</xdr:col>
          <xdr:colOff>1104900</xdr:colOff>
          <xdr:row>41</xdr:row>
          <xdr:rowOff>9525</xdr:rowOff>
        </xdr:to>
        <xdr:sp macro="" textlink="">
          <xdr:nvSpPr>
            <xdr:cNvPr id="6214" name="Scroll Bar 70" hidden="1">
              <a:extLst>
                <a:ext uri="{63B3BB69-23CF-44E3-9099-C40C66FF867C}">
                  <a14:compatExt spid="_x0000_s6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41</xdr:row>
          <xdr:rowOff>19050</xdr:rowOff>
        </xdr:from>
        <xdr:to>
          <xdr:col>2</xdr:col>
          <xdr:colOff>1104900</xdr:colOff>
          <xdr:row>42</xdr:row>
          <xdr:rowOff>9525</xdr:rowOff>
        </xdr:to>
        <xdr:sp macro="" textlink="">
          <xdr:nvSpPr>
            <xdr:cNvPr id="6215" name="Scroll Bar 71" hidden="1">
              <a:extLst>
                <a:ext uri="{63B3BB69-23CF-44E3-9099-C40C66FF867C}">
                  <a14:compatExt spid="_x0000_s6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29</xdr:row>
          <xdr:rowOff>19050</xdr:rowOff>
        </xdr:from>
        <xdr:to>
          <xdr:col>4</xdr:col>
          <xdr:colOff>1104900</xdr:colOff>
          <xdr:row>30</xdr:row>
          <xdr:rowOff>9525</xdr:rowOff>
        </xdr:to>
        <xdr:sp macro="" textlink="">
          <xdr:nvSpPr>
            <xdr:cNvPr id="6216" name="Scroll Bar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19050</xdr:rowOff>
        </xdr:from>
        <xdr:to>
          <xdr:col>4</xdr:col>
          <xdr:colOff>1104900</xdr:colOff>
          <xdr:row>30</xdr:row>
          <xdr:rowOff>219075</xdr:rowOff>
        </xdr:to>
        <xdr:sp macro="" textlink="">
          <xdr:nvSpPr>
            <xdr:cNvPr id="6217" name="Scroll Bar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31</xdr:row>
          <xdr:rowOff>19050</xdr:rowOff>
        </xdr:from>
        <xdr:to>
          <xdr:col>4</xdr:col>
          <xdr:colOff>1104900</xdr:colOff>
          <xdr:row>32</xdr:row>
          <xdr:rowOff>9525</xdr:rowOff>
        </xdr:to>
        <xdr:sp macro="" textlink="">
          <xdr:nvSpPr>
            <xdr:cNvPr id="6218" name="Scroll Bar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33</xdr:row>
          <xdr:rowOff>19050</xdr:rowOff>
        </xdr:from>
        <xdr:to>
          <xdr:col>4</xdr:col>
          <xdr:colOff>1104900</xdr:colOff>
          <xdr:row>34</xdr:row>
          <xdr:rowOff>9525</xdr:rowOff>
        </xdr:to>
        <xdr:sp macro="" textlink="">
          <xdr:nvSpPr>
            <xdr:cNvPr id="6219" name="Scroll Bar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34</xdr:row>
          <xdr:rowOff>19050</xdr:rowOff>
        </xdr:from>
        <xdr:to>
          <xdr:col>4</xdr:col>
          <xdr:colOff>1104900</xdr:colOff>
          <xdr:row>35</xdr:row>
          <xdr:rowOff>9525</xdr:rowOff>
        </xdr:to>
        <xdr:sp macro="" textlink="">
          <xdr:nvSpPr>
            <xdr:cNvPr id="6220" name="Scroll Bar 76" hidden="1">
              <a:extLst>
                <a:ext uri="{63B3BB69-23CF-44E3-9099-C40C66FF867C}">
                  <a14:compatExt spid="_x0000_s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35</xdr:row>
          <xdr:rowOff>19050</xdr:rowOff>
        </xdr:from>
        <xdr:to>
          <xdr:col>4</xdr:col>
          <xdr:colOff>1104900</xdr:colOff>
          <xdr:row>36</xdr:row>
          <xdr:rowOff>9525</xdr:rowOff>
        </xdr:to>
        <xdr:sp macro="" textlink="">
          <xdr:nvSpPr>
            <xdr:cNvPr id="6221" name="Scroll Bar 77" hidden="1">
              <a:extLst>
                <a:ext uri="{63B3BB69-23CF-44E3-9099-C40C66FF867C}">
                  <a14:compatExt spid="_x0000_s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37</xdr:row>
          <xdr:rowOff>19050</xdr:rowOff>
        </xdr:from>
        <xdr:to>
          <xdr:col>4</xdr:col>
          <xdr:colOff>1104900</xdr:colOff>
          <xdr:row>38</xdr:row>
          <xdr:rowOff>9525</xdr:rowOff>
        </xdr:to>
        <xdr:sp macro="" textlink="">
          <xdr:nvSpPr>
            <xdr:cNvPr id="6222" name="Scroll Bar 78" hidden="1">
              <a:extLst>
                <a:ext uri="{63B3BB69-23CF-44E3-9099-C40C66FF867C}">
                  <a14:compatExt spid="_x0000_s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38</xdr:row>
          <xdr:rowOff>19050</xdr:rowOff>
        </xdr:from>
        <xdr:to>
          <xdr:col>4</xdr:col>
          <xdr:colOff>1104900</xdr:colOff>
          <xdr:row>38</xdr:row>
          <xdr:rowOff>219075</xdr:rowOff>
        </xdr:to>
        <xdr:sp macro="" textlink="">
          <xdr:nvSpPr>
            <xdr:cNvPr id="6223" name="Scroll Bar 79" hidden="1">
              <a:extLst>
                <a:ext uri="{63B3BB69-23CF-44E3-9099-C40C66FF867C}">
                  <a14:compatExt spid="_x0000_s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39</xdr:row>
          <xdr:rowOff>19050</xdr:rowOff>
        </xdr:from>
        <xdr:to>
          <xdr:col>4</xdr:col>
          <xdr:colOff>1104900</xdr:colOff>
          <xdr:row>39</xdr:row>
          <xdr:rowOff>219075</xdr:rowOff>
        </xdr:to>
        <xdr:sp macro="" textlink="">
          <xdr:nvSpPr>
            <xdr:cNvPr id="6224" name="Scroll Bar 80" hidden="1">
              <a:extLst>
                <a:ext uri="{63B3BB69-23CF-44E3-9099-C40C66FF867C}">
                  <a14:compatExt spid="_x0000_s6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40</xdr:row>
          <xdr:rowOff>19050</xdr:rowOff>
        </xdr:from>
        <xdr:to>
          <xdr:col>4</xdr:col>
          <xdr:colOff>1104900</xdr:colOff>
          <xdr:row>41</xdr:row>
          <xdr:rowOff>9525</xdr:rowOff>
        </xdr:to>
        <xdr:sp macro="" textlink="">
          <xdr:nvSpPr>
            <xdr:cNvPr id="6225" name="Scroll Bar 81" hidden="1">
              <a:extLst>
                <a:ext uri="{63B3BB69-23CF-44E3-9099-C40C66FF867C}">
                  <a14:compatExt spid="_x0000_s6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41</xdr:row>
          <xdr:rowOff>19050</xdr:rowOff>
        </xdr:from>
        <xdr:to>
          <xdr:col>4</xdr:col>
          <xdr:colOff>1104900</xdr:colOff>
          <xdr:row>42</xdr:row>
          <xdr:rowOff>9525</xdr:rowOff>
        </xdr:to>
        <xdr:sp macro="" textlink="">
          <xdr:nvSpPr>
            <xdr:cNvPr id="6226" name="Scroll Bar 82" hidden="1">
              <a:extLst>
                <a:ext uri="{63B3BB69-23CF-44E3-9099-C40C66FF867C}">
                  <a14:compatExt spid="_x0000_s6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xdr:row>
          <xdr:rowOff>19050</xdr:rowOff>
        </xdr:from>
        <xdr:to>
          <xdr:col>6</xdr:col>
          <xdr:colOff>1104900</xdr:colOff>
          <xdr:row>30</xdr:row>
          <xdr:rowOff>9525</xdr:rowOff>
        </xdr:to>
        <xdr:sp macro="" textlink="">
          <xdr:nvSpPr>
            <xdr:cNvPr id="6227" name="Scroll Bar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30</xdr:row>
          <xdr:rowOff>19050</xdr:rowOff>
        </xdr:from>
        <xdr:to>
          <xdr:col>6</xdr:col>
          <xdr:colOff>1104900</xdr:colOff>
          <xdr:row>30</xdr:row>
          <xdr:rowOff>219075</xdr:rowOff>
        </xdr:to>
        <xdr:sp macro="" textlink="">
          <xdr:nvSpPr>
            <xdr:cNvPr id="6228" name="Scroll Bar 84"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31</xdr:row>
          <xdr:rowOff>19050</xdr:rowOff>
        </xdr:from>
        <xdr:to>
          <xdr:col>6</xdr:col>
          <xdr:colOff>1104900</xdr:colOff>
          <xdr:row>32</xdr:row>
          <xdr:rowOff>9525</xdr:rowOff>
        </xdr:to>
        <xdr:sp macro="" textlink="">
          <xdr:nvSpPr>
            <xdr:cNvPr id="6229" name="Scroll Bar 85"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33</xdr:row>
          <xdr:rowOff>19050</xdr:rowOff>
        </xdr:from>
        <xdr:to>
          <xdr:col>6</xdr:col>
          <xdr:colOff>1104900</xdr:colOff>
          <xdr:row>34</xdr:row>
          <xdr:rowOff>9525</xdr:rowOff>
        </xdr:to>
        <xdr:sp macro="" textlink="">
          <xdr:nvSpPr>
            <xdr:cNvPr id="6230" name="Scroll Bar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34</xdr:row>
          <xdr:rowOff>19050</xdr:rowOff>
        </xdr:from>
        <xdr:to>
          <xdr:col>6</xdr:col>
          <xdr:colOff>1104900</xdr:colOff>
          <xdr:row>35</xdr:row>
          <xdr:rowOff>9525</xdr:rowOff>
        </xdr:to>
        <xdr:sp macro="" textlink="">
          <xdr:nvSpPr>
            <xdr:cNvPr id="6231" name="Scroll Bar 87"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19050</xdr:rowOff>
        </xdr:from>
        <xdr:to>
          <xdr:col>6</xdr:col>
          <xdr:colOff>1104900</xdr:colOff>
          <xdr:row>36</xdr:row>
          <xdr:rowOff>9525</xdr:rowOff>
        </xdr:to>
        <xdr:sp macro="" textlink="">
          <xdr:nvSpPr>
            <xdr:cNvPr id="6232" name="Scroll Bar 88" hidden="1">
              <a:extLst>
                <a:ext uri="{63B3BB69-23CF-44E3-9099-C40C66FF867C}">
                  <a14:compatExt spid="_x0000_s6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37</xdr:row>
          <xdr:rowOff>19050</xdr:rowOff>
        </xdr:from>
        <xdr:to>
          <xdr:col>6</xdr:col>
          <xdr:colOff>1104900</xdr:colOff>
          <xdr:row>38</xdr:row>
          <xdr:rowOff>9525</xdr:rowOff>
        </xdr:to>
        <xdr:sp macro="" textlink="">
          <xdr:nvSpPr>
            <xdr:cNvPr id="6233" name="Scroll Bar 89"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38</xdr:row>
          <xdr:rowOff>19050</xdr:rowOff>
        </xdr:from>
        <xdr:to>
          <xdr:col>6</xdr:col>
          <xdr:colOff>1104900</xdr:colOff>
          <xdr:row>38</xdr:row>
          <xdr:rowOff>219075</xdr:rowOff>
        </xdr:to>
        <xdr:sp macro="" textlink="">
          <xdr:nvSpPr>
            <xdr:cNvPr id="6234" name="Scroll Bar 90"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39</xdr:row>
          <xdr:rowOff>19050</xdr:rowOff>
        </xdr:from>
        <xdr:to>
          <xdr:col>6</xdr:col>
          <xdr:colOff>1104900</xdr:colOff>
          <xdr:row>39</xdr:row>
          <xdr:rowOff>219075</xdr:rowOff>
        </xdr:to>
        <xdr:sp macro="" textlink="">
          <xdr:nvSpPr>
            <xdr:cNvPr id="6235" name="Scroll Bar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40</xdr:row>
          <xdr:rowOff>19050</xdr:rowOff>
        </xdr:from>
        <xdr:to>
          <xdr:col>6</xdr:col>
          <xdr:colOff>1104900</xdr:colOff>
          <xdr:row>41</xdr:row>
          <xdr:rowOff>9525</xdr:rowOff>
        </xdr:to>
        <xdr:sp macro="" textlink="">
          <xdr:nvSpPr>
            <xdr:cNvPr id="6236" name="Scroll Bar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41</xdr:row>
          <xdr:rowOff>19050</xdr:rowOff>
        </xdr:from>
        <xdr:to>
          <xdr:col>6</xdr:col>
          <xdr:colOff>1104900</xdr:colOff>
          <xdr:row>42</xdr:row>
          <xdr:rowOff>9525</xdr:rowOff>
        </xdr:to>
        <xdr:sp macro="" textlink="">
          <xdr:nvSpPr>
            <xdr:cNvPr id="6237" name="Scroll Bar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35</xdr:row>
          <xdr:rowOff>28575</xdr:rowOff>
        </xdr:from>
        <xdr:to>
          <xdr:col>5</xdr:col>
          <xdr:colOff>933450</xdr:colOff>
          <xdr:row>35</xdr:row>
          <xdr:rowOff>266700</xdr:rowOff>
        </xdr:to>
        <xdr:sp macro="" textlink="">
          <xdr:nvSpPr>
            <xdr:cNvPr id="13313" name="Scroll Bar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47625</xdr:colOff>
      <xdr:row>27</xdr:row>
      <xdr:rowOff>0</xdr:rowOff>
    </xdr:from>
    <xdr:to>
      <xdr:col>8</xdr:col>
      <xdr:colOff>428624</xdr:colOff>
      <xdr:row>36</xdr:row>
      <xdr:rowOff>247649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6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defaultColWidth="0" defaultRowHeight="15" zeroHeight="1" x14ac:dyDescent="0.25"/>
  <cols>
    <col min="1" max="1" width="3.140625" style="80" customWidth="1"/>
    <col min="2" max="2" width="167" style="80" customWidth="1"/>
    <col min="3" max="3" width="4" style="80" customWidth="1"/>
    <col min="4" max="16384" width="9.140625" style="80" hidden="1"/>
  </cols>
  <sheetData>
    <row r="1" spans="1:2" ht="75" customHeight="1" x14ac:dyDescent="0.25">
      <c r="A1" s="64"/>
      <c r="B1" s="42" t="s">
        <v>199</v>
      </c>
    </row>
    <row r="2" spans="1:2" ht="20.25" customHeight="1" x14ac:dyDescent="0.35">
      <c r="A2" s="81"/>
      <c r="B2" s="17" t="s">
        <v>102</v>
      </c>
    </row>
    <row r="3" spans="1:2" ht="19.5" customHeight="1" x14ac:dyDescent="0.25">
      <c r="A3" s="81"/>
      <c r="B3" s="82" t="s">
        <v>200</v>
      </c>
    </row>
    <row r="4" spans="1:2" ht="179.25" customHeight="1" x14ac:dyDescent="0.25">
      <c r="A4" s="81"/>
      <c r="B4" s="82" t="s">
        <v>208</v>
      </c>
    </row>
    <row r="5" spans="1:2" ht="37.5" customHeight="1" x14ac:dyDescent="0.25">
      <c r="A5" s="81"/>
      <c r="B5" s="82" t="s">
        <v>214</v>
      </c>
    </row>
    <row r="6" spans="1:2" ht="22.5" customHeight="1" x14ac:dyDescent="0.25">
      <c r="A6" s="81"/>
      <c r="B6" s="82" t="s">
        <v>140</v>
      </c>
    </row>
    <row r="7" spans="1:2" ht="36" customHeight="1" x14ac:dyDescent="0.25">
      <c r="A7" s="81"/>
      <c r="B7" s="83" t="s">
        <v>151</v>
      </c>
    </row>
    <row r="8" spans="1:2" ht="19.5" customHeight="1" x14ac:dyDescent="0.25">
      <c r="A8" s="81"/>
      <c r="B8" s="82" t="s">
        <v>139</v>
      </c>
    </row>
    <row r="9" spans="1:2" ht="37.5" customHeight="1" x14ac:dyDescent="0.25">
      <c r="A9" s="81"/>
      <c r="B9" s="82" t="s">
        <v>152</v>
      </c>
    </row>
    <row r="10" spans="1:2" ht="24" customHeight="1" x14ac:dyDescent="0.25">
      <c r="A10" s="81"/>
      <c r="B10" s="80" t="s">
        <v>133</v>
      </c>
    </row>
    <row r="11" spans="1:2" ht="22.5" customHeight="1" x14ac:dyDescent="0.25">
      <c r="A11" s="81"/>
      <c r="B11" s="82" t="s">
        <v>134</v>
      </c>
    </row>
    <row r="12" spans="1:2" ht="124.5" customHeight="1" x14ac:dyDescent="0.25">
      <c r="A12" s="81"/>
    </row>
    <row r="13" spans="1:2" ht="12" hidden="1" customHeight="1" x14ac:dyDescent="0.25"/>
    <row r="14" spans="1:2" ht="12" hidden="1" customHeight="1" x14ac:dyDescent="0.25"/>
    <row r="15" spans="1:2" ht="12" hidden="1" customHeight="1" x14ac:dyDescent="0.25"/>
    <row r="16" spans="1:2" ht="12" hidden="1" customHeight="1" x14ac:dyDescent="0.25"/>
    <row r="17" ht="12" hidden="1" customHeight="1" x14ac:dyDescent="0.25"/>
    <row r="18" hidden="1" x14ac:dyDescent="0.25"/>
    <row r="19" hidden="1" x14ac:dyDescent="0.25"/>
    <row r="20" hidden="1" x14ac:dyDescent="0.25"/>
    <row r="21" hidden="1" x14ac:dyDescent="0.25"/>
    <row r="22" hidden="1" x14ac:dyDescent="0.25"/>
    <row r="23" hidden="1" x14ac:dyDescent="0.25"/>
    <row r="24" hidden="1" x14ac:dyDescent="0.25"/>
  </sheetData>
  <sheetProtection password="CA1D" sheet="1" objects="1" scenarios="1" selectLockedCell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opLeftCell="A4" workbookViewId="0"/>
  </sheetViews>
  <sheetFormatPr defaultColWidth="0" defaultRowHeight="15.75" zeroHeight="1" x14ac:dyDescent="0.25"/>
  <cols>
    <col min="1" max="1" width="2.42578125" style="154" customWidth="1"/>
    <col min="2" max="2" width="160.28515625" style="154" customWidth="1"/>
    <col min="3" max="3" width="13.42578125" style="154" customWidth="1"/>
    <col min="4" max="4" width="7.140625" style="154" customWidth="1"/>
    <col min="5" max="5" width="2.7109375" style="154" customWidth="1"/>
    <col min="6" max="16384" width="9.140625" style="154" hidden="1"/>
  </cols>
  <sheetData>
    <row r="1" spans="1:4" ht="49.5" customHeight="1" x14ac:dyDescent="0.25">
      <c r="A1" s="153"/>
      <c r="B1" s="158" t="s">
        <v>31</v>
      </c>
    </row>
    <row r="2" spans="1:4" ht="14.25" customHeight="1" x14ac:dyDescent="0.25">
      <c r="A2" s="155"/>
      <c r="B2" s="157" t="s">
        <v>189</v>
      </c>
    </row>
    <row r="3" spans="1:4" ht="22.5" customHeight="1" x14ac:dyDescent="0.25">
      <c r="A3" s="155"/>
      <c r="B3" s="159" t="s">
        <v>181</v>
      </c>
    </row>
    <row r="4" spans="1:4" x14ac:dyDescent="0.25">
      <c r="A4" s="156"/>
      <c r="B4" s="160" t="s">
        <v>175</v>
      </c>
    </row>
    <row r="5" spans="1:4" ht="34.5" customHeight="1" x14ac:dyDescent="0.25">
      <c r="A5" s="156"/>
      <c r="B5" s="160" t="s">
        <v>186</v>
      </c>
    </row>
    <row r="6" spans="1:4" ht="22.5" customHeight="1" x14ac:dyDescent="0.25">
      <c r="A6" s="156"/>
      <c r="B6" s="159" t="s">
        <v>182</v>
      </c>
    </row>
    <row r="7" spans="1:4" ht="33.75" customHeight="1" x14ac:dyDescent="0.25">
      <c r="A7" s="156"/>
      <c r="B7" s="160" t="s">
        <v>187</v>
      </c>
    </row>
    <row r="8" spans="1:4" ht="22.5" customHeight="1" x14ac:dyDescent="0.25">
      <c r="A8" s="156"/>
      <c r="B8" s="159" t="s">
        <v>183</v>
      </c>
    </row>
    <row r="9" spans="1:4" x14ac:dyDescent="0.25">
      <c r="A9" s="156"/>
      <c r="B9" s="160" t="s">
        <v>188</v>
      </c>
    </row>
    <row r="10" spans="1:4" ht="78.75" x14ac:dyDescent="0.25">
      <c r="A10" s="156"/>
      <c r="B10" s="160" t="s">
        <v>176</v>
      </c>
    </row>
    <row r="11" spans="1:4" ht="22.5" customHeight="1" x14ac:dyDescent="0.25">
      <c r="A11" s="156"/>
      <c r="B11" s="159" t="s">
        <v>184</v>
      </c>
    </row>
    <row r="12" spans="1:4" ht="94.5" customHeight="1" x14ac:dyDescent="0.25">
      <c r="A12" s="156"/>
      <c r="B12" s="160" t="s">
        <v>203</v>
      </c>
    </row>
    <row r="13" spans="1:4" ht="33.75" customHeight="1" thickBot="1" x14ac:dyDescent="0.3">
      <c r="A13" s="156"/>
      <c r="B13" s="160" t="s">
        <v>204</v>
      </c>
    </row>
    <row r="14" spans="1:4" ht="13.5" customHeight="1" thickBot="1" x14ac:dyDescent="0.3">
      <c r="A14" s="156"/>
      <c r="B14" s="160" t="s">
        <v>177</v>
      </c>
      <c r="C14" s="161" t="s">
        <v>24</v>
      </c>
      <c r="D14" s="162">
        <v>10</v>
      </c>
    </row>
    <row r="15" spans="1:4" ht="13.5" customHeight="1" thickBot="1" x14ac:dyDescent="0.3">
      <c r="A15" s="156"/>
      <c r="C15" s="163" t="s">
        <v>25</v>
      </c>
      <c r="D15" s="164">
        <v>7.5</v>
      </c>
    </row>
    <row r="16" spans="1:4" ht="13.5" customHeight="1" thickBot="1" x14ac:dyDescent="0.3">
      <c r="A16" s="156"/>
      <c r="C16" s="163" t="s">
        <v>26</v>
      </c>
      <c r="D16" s="164">
        <v>5.5</v>
      </c>
    </row>
    <row r="17" spans="1:4" ht="13.5" customHeight="1" thickBot="1" x14ac:dyDescent="0.3">
      <c r="A17" s="156"/>
      <c r="C17" s="163" t="s">
        <v>28</v>
      </c>
      <c r="D17" s="164">
        <v>3.5</v>
      </c>
    </row>
    <row r="18" spans="1:4" ht="13.5" customHeight="1" thickBot="1" x14ac:dyDescent="0.3">
      <c r="A18" s="156"/>
      <c r="C18" s="163" t="s">
        <v>27</v>
      </c>
      <c r="D18" s="164">
        <v>1</v>
      </c>
    </row>
    <row r="19" spans="1:4" ht="13.5" customHeight="1" thickBot="1" x14ac:dyDescent="0.3">
      <c r="A19" s="156"/>
      <c r="C19" s="163" t="s">
        <v>66</v>
      </c>
      <c r="D19" s="164">
        <v>0</v>
      </c>
    </row>
    <row r="20" spans="1:4" ht="31.5" x14ac:dyDescent="0.25">
      <c r="A20" s="156"/>
      <c r="B20" s="160" t="s">
        <v>178</v>
      </c>
    </row>
    <row r="21" spans="1:4" ht="31.5" customHeight="1" x14ac:dyDescent="0.25">
      <c r="A21" s="156"/>
      <c r="B21" s="160" t="s">
        <v>179</v>
      </c>
    </row>
    <row r="22" spans="1:4" ht="22.5" customHeight="1" x14ac:dyDescent="0.25">
      <c r="A22" s="156"/>
      <c r="B22" s="159" t="s">
        <v>185</v>
      </c>
    </row>
    <row r="23" spans="1:4" ht="59.25" customHeight="1" x14ac:dyDescent="0.25">
      <c r="A23" s="156"/>
      <c r="B23" s="160" t="s">
        <v>180</v>
      </c>
    </row>
    <row r="24" spans="1:4" ht="48" customHeight="1" x14ac:dyDescent="0.25">
      <c r="A24" s="156"/>
      <c r="B24" s="160" t="s">
        <v>190</v>
      </c>
    </row>
    <row r="25" spans="1:4" ht="22.5" customHeight="1" x14ac:dyDescent="0.25">
      <c r="B25" s="159" t="s">
        <v>205</v>
      </c>
    </row>
    <row r="26" spans="1:4" ht="15" customHeight="1" x14ac:dyDescent="0.25">
      <c r="B26" s="154" t="s">
        <v>206</v>
      </c>
    </row>
    <row r="27" spans="1:4" hidden="1" x14ac:dyDescent="0.25"/>
    <row r="28" spans="1:4" hidden="1" x14ac:dyDescent="0.25"/>
    <row r="29" spans="1:4" hidden="1" x14ac:dyDescent="0.25"/>
    <row r="30" spans="1:4" hidden="1" x14ac:dyDescent="0.25"/>
    <row r="31" spans="1:4" hidden="1" x14ac:dyDescent="0.25"/>
    <row r="32" spans="1:4"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sheetData>
  <sheetProtection password="CA1D"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5"/>
  <sheetViews>
    <sheetView topLeftCell="A7" workbookViewId="0">
      <selection activeCell="E7" sqref="E7"/>
    </sheetView>
  </sheetViews>
  <sheetFormatPr defaultColWidth="0" defaultRowHeight="23.25" zeroHeight="1" x14ac:dyDescent="0.35"/>
  <cols>
    <col min="1" max="1" width="2.140625" style="18" customWidth="1"/>
    <col min="2" max="2" width="2.7109375" style="18" customWidth="1"/>
    <col min="3" max="3" width="51.28515625" style="18" customWidth="1"/>
    <col min="4" max="4" width="1.42578125" style="18" customWidth="1"/>
    <col min="5" max="5" width="14.7109375" style="18" customWidth="1"/>
    <col min="6" max="6" width="1.42578125" style="18" customWidth="1"/>
    <col min="7" max="7" width="111.140625" style="18" customWidth="1"/>
    <col min="8" max="8" width="3.85546875" style="18" customWidth="1"/>
    <col min="9" max="26" width="2.140625" style="18" hidden="1" customWidth="1"/>
    <col min="27" max="27" width="8.85546875" style="18" hidden="1" customWidth="1"/>
    <col min="28" max="32" width="38.85546875" style="69" hidden="1" customWidth="1"/>
    <col min="33" max="60" width="0" style="18" hidden="1" customWidth="1"/>
    <col min="61" max="16384" width="8.85546875" style="18" hidden="1"/>
  </cols>
  <sheetData>
    <row r="1" spans="1:60" ht="30" customHeight="1" x14ac:dyDescent="0.4">
      <c r="C1" s="171" t="s">
        <v>207</v>
      </c>
      <c r="D1" s="25"/>
      <c r="E1" s="25"/>
      <c r="F1" s="25"/>
      <c r="G1" s="25"/>
      <c r="H1" s="25"/>
      <c r="I1" s="25"/>
      <c r="J1" s="25"/>
    </row>
    <row r="2" spans="1:60" ht="39.75" customHeight="1" thickBot="1" x14ac:dyDescent="0.4">
      <c r="A2" s="46" t="s">
        <v>87</v>
      </c>
    </row>
    <row r="3" spans="1:60" s="80" customFormat="1" ht="46.5" customHeight="1" thickBot="1" x14ac:dyDescent="0.35">
      <c r="B3" s="15"/>
      <c r="C3" s="38" t="s">
        <v>53</v>
      </c>
      <c r="D3" s="38"/>
      <c r="E3" s="43" t="s">
        <v>130</v>
      </c>
      <c r="F3" s="38"/>
      <c r="G3" s="44" t="s">
        <v>89</v>
      </c>
      <c r="AB3" s="70"/>
      <c r="AC3" s="70"/>
      <c r="AD3" s="71"/>
      <c r="AE3" s="71"/>
      <c r="AF3" s="71"/>
      <c r="AG3" s="82"/>
      <c r="AH3" s="82"/>
      <c r="AI3" s="82"/>
      <c r="AJ3" s="82"/>
      <c r="AK3" s="82"/>
      <c r="AL3" s="82"/>
      <c r="AM3" s="82"/>
      <c r="AN3" s="82"/>
    </row>
    <row r="4" spans="1:60" s="80" customFormat="1" ht="9" customHeight="1" thickBot="1" x14ac:dyDescent="0.3">
      <c r="C4" s="84"/>
      <c r="D4" s="84"/>
      <c r="E4" s="84"/>
      <c r="F4" s="84"/>
      <c r="G4" s="84"/>
      <c r="AB4" s="70" t="s">
        <v>38</v>
      </c>
      <c r="AC4" s="70"/>
      <c r="AD4" s="71"/>
      <c r="AE4" s="71"/>
      <c r="AF4" s="71"/>
      <c r="AG4" s="82"/>
      <c r="AH4" s="82"/>
      <c r="AI4" s="82"/>
      <c r="AJ4" s="82"/>
      <c r="AK4" s="82"/>
      <c r="AL4" s="82"/>
      <c r="AM4" s="82"/>
      <c r="AN4" s="82"/>
    </row>
    <row r="5" spans="1:60" s="80" customFormat="1" ht="41.25" customHeight="1" x14ac:dyDescent="0.25">
      <c r="B5" s="85">
        <v>1</v>
      </c>
      <c r="C5" s="86" t="s">
        <v>153</v>
      </c>
      <c r="D5" s="1"/>
      <c r="E5" s="87" t="s">
        <v>38</v>
      </c>
      <c r="F5" s="88"/>
      <c r="G5" s="56" t="str">
        <f>IF(E5="YES",AD5,IF(E5="NO",AE5,"-"))</f>
        <v>Proceed. However, be aware that while collaboration between organisers and potential participants can be very productive, it is important to have a shared and clear understanding of expectations (e.g. about feedback or outcomes) from the start of the collaboration.</v>
      </c>
      <c r="AB5" s="70" t="s">
        <v>39</v>
      </c>
      <c r="AC5" s="72">
        <v>1</v>
      </c>
      <c r="AD5" s="71" t="s">
        <v>123</v>
      </c>
      <c r="AE5" s="71" t="s">
        <v>124</v>
      </c>
      <c r="AF5" s="71"/>
      <c r="AG5" s="82"/>
      <c r="AH5" s="82"/>
      <c r="AI5" s="82"/>
      <c r="AJ5" s="82"/>
      <c r="AK5" s="82"/>
      <c r="AL5" s="82"/>
      <c r="AM5" s="82"/>
      <c r="AN5" s="82"/>
    </row>
    <row r="6" spans="1:60" s="80" customFormat="1" ht="13.5" customHeight="1" x14ac:dyDescent="0.25">
      <c r="C6" s="29"/>
      <c r="D6" s="89"/>
      <c r="E6" s="90"/>
      <c r="F6" s="88"/>
      <c r="G6" s="57"/>
      <c r="AB6" s="70"/>
      <c r="AC6" s="70"/>
      <c r="AD6" s="71"/>
      <c r="AE6" s="71"/>
      <c r="AF6" s="71"/>
      <c r="AG6" s="82"/>
      <c r="AH6" s="82"/>
      <c r="AI6" s="82"/>
      <c r="AJ6" s="82"/>
      <c r="AK6" s="82"/>
      <c r="AL6" s="82"/>
      <c r="AM6" s="82"/>
      <c r="AN6" s="82"/>
    </row>
    <row r="7" spans="1:60" s="80" customFormat="1" ht="43.5" customHeight="1" x14ac:dyDescent="0.25">
      <c r="B7" s="85">
        <v>2</v>
      </c>
      <c r="C7" s="83" t="s">
        <v>121</v>
      </c>
      <c r="D7" s="1"/>
      <c r="E7" s="87" t="s">
        <v>38</v>
      </c>
      <c r="F7" s="88"/>
      <c r="G7" s="56" t="str">
        <f t="shared" ref="G7:G29" si="0">IF(E7="YES",AD7,IF(E7="NO",AE7,"-"))</f>
        <v>Proceed. Use evaluation of the pilot to modify your scientific aims, methodology and methods of engagement, as appropriate, in order to improve data collection and/or participants’ experience. Accept the possibility that the pilot could reveal that the activity is not currently suitable for citizen science.</v>
      </c>
      <c r="AB7" s="70"/>
      <c r="AC7" s="72">
        <v>2</v>
      </c>
      <c r="AD7" s="71" t="s">
        <v>125</v>
      </c>
      <c r="AE7" s="71" t="s">
        <v>126</v>
      </c>
      <c r="AF7" s="71"/>
      <c r="AG7" s="82"/>
      <c r="AH7" s="82"/>
      <c r="AI7" s="82"/>
      <c r="AJ7" s="82"/>
      <c r="AK7" s="82"/>
      <c r="AL7" s="82"/>
      <c r="AM7" s="82"/>
      <c r="AN7" s="82"/>
    </row>
    <row r="8" spans="1:60" s="80" customFormat="1" ht="15" customHeight="1" x14ac:dyDescent="0.25">
      <c r="B8" s="85"/>
      <c r="C8" s="29"/>
      <c r="D8" s="89"/>
      <c r="E8" s="90"/>
      <c r="F8" s="88"/>
      <c r="G8" s="57"/>
      <c r="AB8" s="70"/>
      <c r="AC8" s="72"/>
      <c r="AD8" s="71"/>
      <c r="AE8" s="71"/>
      <c r="AF8" s="71"/>
      <c r="AG8" s="82"/>
      <c r="AH8" s="82"/>
      <c r="AI8" s="82"/>
      <c r="AJ8" s="82"/>
      <c r="AK8" s="82"/>
      <c r="AL8" s="82"/>
      <c r="AM8" s="82"/>
      <c r="AN8" s="82"/>
    </row>
    <row r="9" spans="1:60" s="80" customFormat="1" ht="44.25" customHeight="1" x14ac:dyDescent="0.25">
      <c r="B9" s="85">
        <v>3</v>
      </c>
      <c r="C9" s="83" t="s">
        <v>79</v>
      </c>
      <c r="D9" s="1"/>
      <c r="E9" s="87" t="s">
        <v>38</v>
      </c>
      <c r="F9" s="88"/>
      <c r="G9" s="56" t="str">
        <f t="shared" si="0"/>
        <v xml:space="preserve">Proceed. It is worth checking for latest information on best practice, e.g. the resource library at https://crowdsourcing-toolkit.sites.usa.gov/ . There are guides on many aspects of citizen science. In particular, a guide to help you explore how to choose citizen science approaches and another one to help you develop and run citizen science is available at: http://www.ceh.ac.uk/citizen-science-best-practice-guide . </v>
      </c>
      <c r="AB9" s="70"/>
      <c r="AC9" s="72">
        <v>3</v>
      </c>
      <c r="AD9" s="71" t="s">
        <v>127</v>
      </c>
      <c r="AE9" s="71" t="s">
        <v>141</v>
      </c>
      <c r="AF9" s="71"/>
      <c r="AG9" s="82"/>
      <c r="AH9" s="82"/>
      <c r="AI9" s="82"/>
      <c r="AJ9" s="82"/>
      <c r="AK9" s="82"/>
      <c r="AL9" s="82"/>
      <c r="AM9" s="82"/>
      <c r="AN9" s="82"/>
    </row>
    <row r="10" spans="1:60" s="80" customFormat="1" ht="13.5" customHeight="1" thickBot="1" x14ac:dyDescent="0.3">
      <c r="B10" s="85"/>
      <c r="C10" s="83"/>
      <c r="D10" s="1"/>
      <c r="E10" s="90"/>
      <c r="F10" s="88"/>
      <c r="G10" s="55"/>
      <c r="AB10" s="70"/>
      <c r="AC10" s="72"/>
      <c r="AD10" s="71"/>
      <c r="AE10" s="71"/>
      <c r="AF10" s="71"/>
      <c r="AG10" s="82"/>
      <c r="AH10" s="82"/>
      <c r="AI10" s="82"/>
      <c r="AJ10" s="82"/>
      <c r="AK10" s="82"/>
      <c r="AL10" s="82"/>
      <c r="AM10" s="82"/>
      <c r="AN10" s="82"/>
    </row>
    <row r="11" spans="1:60" s="80" customFormat="1" ht="17.25" customHeight="1" thickBot="1" x14ac:dyDescent="0.3">
      <c r="B11" s="91"/>
      <c r="C11" s="92" t="s">
        <v>173</v>
      </c>
      <c r="D11" s="89"/>
      <c r="E11" s="90"/>
      <c r="F11" s="88"/>
      <c r="G11" s="54"/>
      <c r="AB11" s="70"/>
      <c r="AC11" s="73"/>
      <c r="AD11" s="71"/>
      <c r="AE11" s="71"/>
      <c r="AF11" s="71"/>
      <c r="AG11" s="82"/>
      <c r="AH11" s="82"/>
      <c r="AI11" s="82"/>
      <c r="AJ11" s="82"/>
      <c r="AK11" s="82"/>
      <c r="AL11" s="82"/>
      <c r="AM11" s="82"/>
      <c r="AN11" s="82"/>
    </row>
    <row r="12" spans="1:60" s="80" customFormat="1" ht="12.75" customHeight="1" x14ac:dyDescent="0.25">
      <c r="B12" s="93"/>
      <c r="C12" s="86"/>
      <c r="D12" s="89"/>
      <c r="E12" s="90"/>
      <c r="F12" s="88"/>
      <c r="G12" s="58"/>
      <c r="AB12" s="70"/>
      <c r="AC12" s="74"/>
      <c r="AD12" s="71"/>
      <c r="AE12" s="71"/>
      <c r="AF12" s="71"/>
      <c r="AG12" s="82"/>
      <c r="AH12" s="82"/>
      <c r="AI12" s="82"/>
      <c r="AJ12" s="82"/>
      <c r="AK12" s="82"/>
      <c r="AL12" s="82"/>
      <c r="AM12" s="82"/>
      <c r="AN12" s="82"/>
    </row>
    <row r="13" spans="1:60" s="80" customFormat="1" ht="42" customHeight="1" x14ac:dyDescent="0.25">
      <c r="B13" s="85">
        <v>4</v>
      </c>
      <c r="C13" s="83" t="s">
        <v>80</v>
      </c>
      <c r="D13" s="1"/>
      <c r="E13" s="87" t="s">
        <v>38</v>
      </c>
      <c r="F13" s="88"/>
      <c r="G13" s="56" t="str">
        <f t="shared" si="0"/>
        <v>Proceed. It is important that your scientific aims are clear and precise before developing the activity – writing down the question or hypothesis is helpful. It can be extremely valuable to communicate the aims to participants and manage expectations of outcomes.</v>
      </c>
      <c r="AB13" s="70"/>
      <c r="AC13" s="72">
        <v>4</v>
      </c>
      <c r="AD13" s="71" t="s">
        <v>90</v>
      </c>
      <c r="AE13" s="71" t="s">
        <v>91</v>
      </c>
      <c r="AF13" s="71"/>
      <c r="AG13" s="82"/>
      <c r="AH13" s="82"/>
      <c r="AI13" s="82"/>
      <c r="AJ13" s="82"/>
      <c r="AK13" s="82"/>
      <c r="AL13" s="82"/>
      <c r="AM13" s="82"/>
      <c r="AN13" s="82"/>
    </row>
    <row r="14" spans="1:60" s="80" customFormat="1" ht="15" customHeight="1" x14ac:dyDescent="0.25">
      <c r="B14" s="85"/>
      <c r="C14" s="29"/>
      <c r="D14" s="89"/>
      <c r="E14" s="90"/>
      <c r="F14" s="88"/>
      <c r="G14" s="57"/>
      <c r="AB14" s="70"/>
      <c r="AC14" s="72"/>
      <c r="AD14" s="71"/>
      <c r="AE14" s="71"/>
      <c r="AF14" s="71"/>
      <c r="AG14" s="82"/>
      <c r="AH14" s="82"/>
      <c r="AI14" s="82"/>
      <c r="AJ14" s="82"/>
      <c r="AK14" s="82"/>
      <c r="AL14" s="82"/>
      <c r="AM14" s="82"/>
      <c r="AN14" s="82"/>
    </row>
    <row r="15" spans="1:60" s="80" customFormat="1" ht="40.5" customHeight="1" x14ac:dyDescent="0.25">
      <c r="B15" s="85">
        <v>5</v>
      </c>
      <c r="C15" s="83" t="s">
        <v>81</v>
      </c>
      <c r="D15" s="1"/>
      <c r="E15" s="87" t="s">
        <v>38</v>
      </c>
      <c r="F15" s="88"/>
      <c r="G15" s="56" t="str">
        <f t="shared" si="0"/>
        <v>Proceed. This demonstrates that you have clearly considered the scientific aims of your project.</v>
      </c>
      <c r="AB15" s="70"/>
      <c r="AC15" s="72">
        <v>5</v>
      </c>
      <c r="AD15" s="71" t="s">
        <v>92</v>
      </c>
      <c r="AE15" s="71" t="s">
        <v>93</v>
      </c>
      <c r="AF15" s="71"/>
      <c r="AG15" s="82"/>
      <c r="AH15" s="82"/>
      <c r="AI15" s="82"/>
      <c r="AJ15" s="82"/>
      <c r="AK15" s="82"/>
      <c r="AL15" s="82"/>
      <c r="AM15" s="82"/>
      <c r="AN15" s="82"/>
    </row>
    <row r="16" spans="1:60" s="84" customFormat="1" ht="15" customHeight="1" x14ac:dyDescent="0.25">
      <c r="A16" s="80"/>
      <c r="B16" s="85"/>
      <c r="C16" s="29"/>
      <c r="D16" s="89"/>
      <c r="E16" s="90"/>
      <c r="F16" s="88"/>
      <c r="G16" s="57"/>
      <c r="H16" s="80"/>
      <c r="I16" s="80"/>
      <c r="J16" s="80"/>
      <c r="K16" s="80"/>
      <c r="L16" s="80"/>
      <c r="M16" s="80"/>
      <c r="N16" s="80"/>
      <c r="O16" s="80"/>
      <c r="P16" s="80"/>
      <c r="Q16" s="80"/>
      <c r="R16" s="80"/>
      <c r="S16" s="80"/>
      <c r="T16" s="80"/>
      <c r="U16" s="80"/>
      <c r="V16" s="80"/>
      <c r="W16" s="80"/>
      <c r="X16" s="80"/>
      <c r="Y16" s="80"/>
      <c r="Z16" s="80"/>
      <c r="AA16" s="80"/>
      <c r="AB16" s="70"/>
      <c r="AC16" s="72"/>
      <c r="AD16" s="71"/>
      <c r="AE16" s="71"/>
      <c r="AF16" s="71"/>
      <c r="AG16" s="82"/>
      <c r="AH16" s="82"/>
      <c r="AI16" s="82"/>
      <c r="AJ16" s="82"/>
      <c r="AK16" s="82"/>
      <c r="AL16" s="82"/>
      <c r="AM16" s="82"/>
      <c r="AN16" s="82"/>
      <c r="AO16" s="80"/>
      <c r="AP16" s="80"/>
      <c r="AQ16" s="80"/>
      <c r="AR16" s="80"/>
      <c r="AS16" s="80"/>
      <c r="AT16" s="80"/>
      <c r="AU16" s="80"/>
      <c r="AV16" s="80"/>
      <c r="AW16" s="80"/>
      <c r="AX16" s="80"/>
      <c r="AY16" s="80"/>
      <c r="AZ16" s="80"/>
      <c r="BA16" s="80"/>
      <c r="BB16" s="80"/>
      <c r="BC16" s="80"/>
      <c r="BD16" s="80"/>
      <c r="BE16" s="80"/>
      <c r="BF16" s="80"/>
      <c r="BG16" s="80"/>
      <c r="BH16" s="80"/>
    </row>
    <row r="17" spans="1:60" s="84" customFormat="1" ht="37.5" customHeight="1" x14ac:dyDescent="0.25">
      <c r="A17" s="80"/>
      <c r="B17" s="85">
        <v>6</v>
      </c>
      <c r="C17" s="83" t="s">
        <v>82</v>
      </c>
      <c r="D17" s="1"/>
      <c r="E17" s="87" t="s">
        <v>39</v>
      </c>
      <c r="F17" s="88"/>
      <c r="G17" s="56" t="str">
        <f t="shared" si="0"/>
        <v xml:space="preserve">Warning. Ensuring the data are of known quality and this is fit-for-purpose is essential for the scientific rigour of citizen science. One option is to verify every record (e.g. with photographic evidence), but other approaches can be considered. </v>
      </c>
      <c r="H17" s="80"/>
      <c r="I17" s="80"/>
      <c r="J17" s="80"/>
      <c r="K17" s="80"/>
      <c r="L17" s="80"/>
      <c r="M17" s="80"/>
      <c r="N17" s="80"/>
      <c r="O17" s="80"/>
      <c r="P17" s="80"/>
      <c r="Q17" s="80"/>
      <c r="R17" s="80"/>
      <c r="S17" s="80"/>
      <c r="T17" s="80"/>
      <c r="U17" s="80"/>
      <c r="V17" s="80"/>
      <c r="W17" s="80"/>
      <c r="X17" s="80"/>
      <c r="Y17" s="80"/>
      <c r="Z17" s="80"/>
      <c r="AA17" s="80"/>
      <c r="AB17" s="70"/>
      <c r="AC17" s="72">
        <v>6</v>
      </c>
      <c r="AD17" s="71" t="s">
        <v>94</v>
      </c>
      <c r="AE17" s="71" t="s">
        <v>95</v>
      </c>
      <c r="AF17" s="71"/>
      <c r="AG17" s="82"/>
      <c r="AH17" s="82"/>
      <c r="AI17" s="82"/>
      <c r="AJ17" s="82"/>
      <c r="AK17" s="82"/>
      <c r="AL17" s="82"/>
      <c r="AM17" s="82"/>
      <c r="AN17" s="82"/>
      <c r="AO17" s="80"/>
      <c r="AP17" s="80"/>
      <c r="AQ17" s="80"/>
      <c r="AR17" s="80"/>
      <c r="AS17" s="80"/>
      <c r="AT17" s="80"/>
      <c r="AU17" s="80"/>
      <c r="AV17" s="80"/>
      <c r="AW17" s="80"/>
      <c r="AX17" s="80"/>
      <c r="AY17" s="80"/>
      <c r="AZ17" s="80"/>
      <c r="BA17" s="80"/>
      <c r="BB17" s="80"/>
      <c r="BC17" s="80"/>
      <c r="BD17" s="80"/>
      <c r="BE17" s="80"/>
      <c r="BF17" s="80"/>
      <c r="BG17" s="80"/>
      <c r="BH17" s="80"/>
    </row>
    <row r="18" spans="1:60" ht="13.5" customHeight="1" thickBot="1" x14ac:dyDescent="0.4">
      <c r="B18" s="94"/>
      <c r="C18" s="95"/>
      <c r="D18" s="1"/>
      <c r="E18" s="90"/>
      <c r="F18" s="88"/>
      <c r="G18" s="55"/>
      <c r="AB18" s="75"/>
      <c r="AC18" s="76"/>
      <c r="AD18" s="77"/>
      <c r="AE18" s="77"/>
      <c r="AF18" s="77"/>
      <c r="AG18" s="45"/>
      <c r="AH18" s="45"/>
      <c r="AI18" s="45"/>
      <c r="AJ18" s="45"/>
      <c r="AK18" s="45"/>
      <c r="AL18" s="45"/>
      <c r="AM18" s="45"/>
      <c r="AN18" s="45"/>
    </row>
    <row r="19" spans="1:60" ht="18" customHeight="1" thickBot="1" x14ac:dyDescent="0.4">
      <c r="B19" s="94"/>
      <c r="C19" s="95" t="s">
        <v>83</v>
      </c>
      <c r="D19" s="89"/>
      <c r="E19" s="90"/>
      <c r="F19" s="88"/>
      <c r="G19" s="54"/>
      <c r="AB19" s="75"/>
      <c r="AC19" s="76"/>
      <c r="AD19" s="77"/>
      <c r="AE19" s="77"/>
      <c r="AF19" s="77"/>
      <c r="AG19" s="45"/>
      <c r="AH19" s="45"/>
      <c r="AI19" s="45"/>
      <c r="AJ19" s="45"/>
      <c r="AK19" s="45"/>
      <c r="AL19" s="45"/>
      <c r="AM19" s="45"/>
      <c r="AN19" s="45"/>
    </row>
    <row r="20" spans="1:60" ht="12.75" customHeight="1" x14ac:dyDescent="0.35">
      <c r="C20" s="29"/>
      <c r="D20" s="89"/>
      <c r="E20" s="90"/>
      <c r="F20" s="88"/>
      <c r="G20" s="58"/>
      <c r="AB20" s="75"/>
      <c r="AC20" s="75"/>
      <c r="AD20" s="77"/>
      <c r="AE20" s="77"/>
      <c r="AF20" s="77"/>
      <c r="AG20" s="45"/>
      <c r="AH20" s="45"/>
      <c r="AI20" s="45"/>
      <c r="AJ20" s="45"/>
      <c r="AK20" s="45"/>
      <c r="AL20" s="45"/>
      <c r="AM20" s="45"/>
      <c r="AN20" s="45"/>
    </row>
    <row r="21" spans="1:60" ht="42" customHeight="1" x14ac:dyDescent="0.35">
      <c r="B21" s="85">
        <v>7</v>
      </c>
      <c r="C21" s="83" t="s">
        <v>174</v>
      </c>
      <c r="D21" s="1"/>
      <c r="E21" s="87" t="s">
        <v>38</v>
      </c>
      <c r="F21" s="88"/>
      <c r="G21" s="56" t="str">
        <f t="shared" si="0"/>
        <v>Proceed. Note that it can be advantageous to consider a specific audience, rather than the ‘general public’, in order to help you target your communication and recruitment. The pilot of your activity (a small-scale trial, or working with focus groups) is an excellent time to test your understanding of people’s motivations.</v>
      </c>
      <c r="AB21" s="75"/>
      <c r="AC21" s="72">
        <v>7</v>
      </c>
      <c r="AD21" s="71" t="s">
        <v>96</v>
      </c>
      <c r="AE21" s="71" t="s">
        <v>97</v>
      </c>
      <c r="AF21" s="77"/>
      <c r="AG21" s="45"/>
      <c r="AH21" s="45"/>
      <c r="AI21" s="45"/>
      <c r="AJ21" s="45"/>
      <c r="AK21" s="45"/>
      <c r="AL21" s="45"/>
      <c r="AM21" s="45"/>
      <c r="AN21" s="45"/>
    </row>
    <row r="22" spans="1:60" ht="16.5" customHeight="1" x14ac:dyDescent="0.35">
      <c r="C22" s="29"/>
      <c r="D22" s="89"/>
      <c r="E22" s="90"/>
      <c r="F22" s="88"/>
      <c r="G22" s="57"/>
      <c r="AB22" s="75"/>
      <c r="AC22" s="75"/>
      <c r="AD22" s="77"/>
      <c r="AE22" s="77"/>
      <c r="AF22" s="77"/>
      <c r="AG22" s="45"/>
      <c r="AH22" s="45"/>
      <c r="AI22" s="45"/>
      <c r="AJ22" s="45"/>
      <c r="AK22" s="45"/>
      <c r="AL22" s="45"/>
      <c r="AM22" s="45"/>
      <c r="AN22" s="45"/>
    </row>
    <row r="23" spans="1:60" ht="59.25" customHeight="1" x14ac:dyDescent="0.35">
      <c r="B23" s="85">
        <v>8</v>
      </c>
      <c r="C23" s="83" t="s">
        <v>122</v>
      </c>
      <c r="D23" s="1"/>
      <c r="E23" s="87" t="s">
        <v>38</v>
      </c>
      <c r="F23" s="88"/>
      <c r="G23" s="56" t="str">
        <f t="shared" si="0"/>
        <v>Proceed.Sometimes communication is more effective through a focussed communication campaign rather than through citizen science. However, citizen science does have additional benefits of engagement (and data collection) which makes it a relevant approach.</v>
      </c>
      <c r="AB23" s="75"/>
      <c r="AC23" s="72">
        <v>8</v>
      </c>
      <c r="AD23" s="71" t="s">
        <v>129</v>
      </c>
      <c r="AE23" s="71" t="s">
        <v>128</v>
      </c>
      <c r="AF23" s="77"/>
      <c r="AG23" s="45"/>
      <c r="AH23" s="45"/>
      <c r="AI23" s="45"/>
      <c r="AJ23" s="45"/>
      <c r="AK23" s="45"/>
      <c r="AL23" s="45"/>
      <c r="AM23" s="45"/>
      <c r="AN23" s="45"/>
    </row>
    <row r="24" spans="1:60" ht="14.25" customHeight="1" thickBot="1" x14ac:dyDescent="0.4">
      <c r="B24" s="94"/>
      <c r="C24" s="95"/>
      <c r="D24" s="1"/>
      <c r="E24" s="90"/>
      <c r="F24" s="88"/>
      <c r="G24" s="55"/>
      <c r="AB24" s="75"/>
      <c r="AC24" s="76"/>
      <c r="AD24" s="77"/>
      <c r="AE24" s="77"/>
      <c r="AF24" s="77"/>
      <c r="AG24" s="45"/>
      <c r="AH24" s="45"/>
      <c r="AI24" s="45"/>
      <c r="AJ24" s="45"/>
      <c r="AK24" s="45"/>
      <c r="AL24" s="45"/>
      <c r="AM24" s="45"/>
      <c r="AN24" s="45"/>
    </row>
    <row r="25" spans="1:60" ht="16.5" customHeight="1" thickBot="1" x14ac:dyDescent="0.4">
      <c r="B25" s="94"/>
      <c r="C25" s="95" t="s">
        <v>84</v>
      </c>
      <c r="D25" s="89"/>
      <c r="E25" s="90"/>
      <c r="F25" s="88"/>
      <c r="G25" s="54"/>
      <c r="AB25" s="75"/>
      <c r="AC25" s="76"/>
      <c r="AD25" s="77"/>
      <c r="AE25" s="77"/>
      <c r="AF25" s="77"/>
      <c r="AG25" s="45"/>
      <c r="AH25" s="45"/>
      <c r="AI25" s="45"/>
      <c r="AJ25" s="45"/>
      <c r="AK25" s="45"/>
      <c r="AL25" s="45"/>
      <c r="AM25" s="45"/>
      <c r="AN25" s="45"/>
    </row>
    <row r="26" spans="1:60" ht="14.25" customHeight="1" x14ac:dyDescent="0.35">
      <c r="C26" s="29"/>
      <c r="D26" s="89"/>
      <c r="E26" s="90"/>
      <c r="F26" s="88"/>
      <c r="G26" s="58"/>
      <c r="AB26" s="75"/>
      <c r="AC26" s="75"/>
      <c r="AD26" s="77"/>
      <c r="AE26" s="77"/>
      <c r="AF26" s="77"/>
      <c r="AG26" s="45"/>
      <c r="AH26" s="45"/>
      <c r="AI26" s="45"/>
      <c r="AJ26" s="45"/>
      <c r="AK26" s="45"/>
      <c r="AL26" s="45"/>
      <c r="AM26" s="45"/>
      <c r="AN26" s="45"/>
    </row>
    <row r="27" spans="1:60" ht="37.5" customHeight="1" x14ac:dyDescent="0.35">
      <c r="B27" s="85">
        <v>9</v>
      </c>
      <c r="C27" s="83" t="s">
        <v>85</v>
      </c>
      <c r="D27" s="89"/>
      <c r="E27" s="87" t="s">
        <v>38</v>
      </c>
      <c r="F27" s="88"/>
      <c r="G27" s="56" t="str">
        <f t="shared" si="0"/>
        <v>Proceed. Be aware that citizen science is costly in time and resources. This cost-benefit tool will help you justify spending resources on this activity.</v>
      </c>
      <c r="AB27" s="75"/>
      <c r="AC27" s="72">
        <v>9</v>
      </c>
      <c r="AD27" s="71" t="s">
        <v>98</v>
      </c>
      <c r="AE27" s="71" t="s">
        <v>100</v>
      </c>
      <c r="AF27" s="77"/>
      <c r="AG27" s="45"/>
      <c r="AH27" s="45"/>
      <c r="AI27" s="45"/>
      <c r="AJ27" s="45"/>
      <c r="AK27" s="45"/>
      <c r="AL27" s="45"/>
      <c r="AM27" s="45"/>
      <c r="AN27" s="45"/>
    </row>
    <row r="28" spans="1:60" ht="15" customHeight="1" x14ac:dyDescent="0.35">
      <c r="B28" s="85"/>
      <c r="C28" s="83"/>
      <c r="D28" s="89"/>
      <c r="E28" s="90"/>
      <c r="F28" s="88"/>
      <c r="G28" s="57"/>
      <c r="AB28" s="75"/>
      <c r="AC28" s="72"/>
      <c r="AD28" s="77"/>
      <c r="AE28" s="77"/>
      <c r="AF28" s="77"/>
      <c r="AG28" s="45"/>
      <c r="AH28" s="45"/>
      <c r="AI28" s="45"/>
      <c r="AJ28" s="45"/>
      <c r="AK28" s="45"/>
      <c r="AL28" s="45"/>
      <c r="AM28" s="45"/>
      <c r="AN28" s="45"/>
    </row>
    <row r="29" spans="1:60" ht="42" customHeight="1" thickBot="1" x14ac:dyDescent="0.4">
      <c r="B29" s="85">
        <v>10</v>
      </c>
      <c r="C29" s="83" t="s">
        <v>154</v>
      </c>
      <c r="D29" s="89"/>
      <c r="E29" s="87" t="s">
        <v>38</v>
      </c>
      <c r="F29" s="88"/>
      <c r="G29" s="56" t="str">
        <f t="shared" si="0"/>
        <v>Proceed. Evaluation is an important part of citizen science, enabling you to assess whether you are meeting your aims (summative evaluation), and how the activity can be adapted to better support these aims (formative evaluation).</v>
      </c>
      <c r="AB29" s="75"/>
      <c r="AC29" s="72">
        <v>10</v>
      </c>
      <c r="AD29" s="71" t="s">
        <v>99</v>
      </c>
      <c r="AE29" s="76" t="s">
        <v>101</v>
      </c>
      <c r="AF29" s="77"/>
      <c r="AG29" s="45"/>
      <c r="AH29" s="45"/>
      <c r="AI29" s="45"/>
      <c r="AJ29" s="45"/>
      <c r="AK29" s="45"/>
      <c r="AL29" s="45"/>
      <c r="AM29" s="45"/>
      <c r="AN29" s="45"/>
    </row>
    <row r="30" spans="1:60" ht="22.5" customHeight="1" x14ac:dyDescent="0.35">
      <c r="B30" s="85"/>
      <c r="C30" s="83"/>
      <c r="AB30" s="75"/>
      <c r="AC30" s="75"/>
      <c r="AD30" s="77"/>
      <c r="AE30" s="77"/>
      <c r="AF30" s="77"/>
      <c r="AG30" s="45"/>
      <c r="AH30" s="45"/>
      <c r="AI30" s="45"/>
      <c r="AJ30" s="45"/>
      <c r="AK30" s="45"/>
      <c r="AL30" s="45"/>
      <c r="AM30" s="45"/>
      <c r="AN30" s="45"/>
    </row>
    <row r="31" spans="1:60" ht="38.25" customHeight="1" x14ac:dyDescent="0.35">
      <c r="A31" s="80"/>
      <c r="B31" s="96"/>
      <c r="C31" s="541" t="s">
        <v>142</v>
      </c>
      <c r="D31" s="542"/>
      <c r="E31" s="542"/>
      <c r="F31" s="542"/>
      <c r="G31" s="542"/>
      <c r="H31" s="80"/>
      <c r="I31" s="80"/>
      <c r="AB31" s="75"/>
      <c r="AC31" s="75"/>
      <c r="AD31" s="77"/>
      <c r="AE31" s="77"/>
      <c r="AF31" s="77"/>
      <c r="AG31" s="45"/>
      <c r="AH31" s="45"/>
      <c r="AI31" s="45"/>
      <c r="AJ31" s="45"/>
      <c r="AK31" s="45"/>
      <c r="AL31" s="45"/>
      <c r="AM31" s="45"/>
      <c r="AN31" s="45"/>
    </row>
    <row r="32" spans="1:60" ht="18" customHeight="1" x14ac:dyDescent="0.35">
      <c r="AD32" s="78"/>
      <c r="AE32" s="78"/>
      <c r="AF32" s="78"/>
      <c r="AG32" s="45"/>
      <c r="AH32" s="45"/>
      <c r="AI32" s="45"/>
      <c r="AJ32" s="45"/>
      <c r="AK32" s="45"/>
      <c r="AL32" s="45"/>
      <c r="AM32" s="45"/>
      <c r="AN32" s="45"/>
    </row>
    <row r="33" spans="1:40" x14ac:dyDescent="0.35">
      <c r="A33" s="152" t="s">
        <v>88</v>
      </c>
      <c r="B33" s="41" t="s">
        <v>86</v>
      </c>
      <c r="AD33" s="78"/>
      <c r="AE33" s="78"/>
      <c r="AF33" s="78"/>
      <c r="AG33" s="45"/>
      <c r="AH33" s="45"/>
      <c r="AI33" s="45"/>
      <c r="AJ33" s="45"/>
      <c r="AK33" s="45"/>
      <c r="AL33" s="45"/>
      <c r="AM33" s="45"/>
      <c r="AN33" s="45"/>
    </row>
    <row r="34" spans="1:40" ht="13.5" customHeight="1" x14ac:dyDescent="0.35"/>
    <row r="35" spans="1:40" ht="13.5" customHeight="1" x14ac:dyDescent="0.35"/>
  </sheetData>
  <sheetProtection password="CA1D" sheet="1" objects="1" scenarios="1" selectLockedCells="1"/>
  <mergeCells count="1">
    <mergeCell ref="C31:G31"/>
  </mergeCells>
  <conditionalFormatting sqref="G5">
    <cfRule type="containsText" dxfId="3" priority="4" operator="containsText" text="Warning">
      <formula>NOT(ISERROR(SEARCH("Warning",G5)))</formula>
    </cfRule>
    <cfRule type="colorScale" priority="5">
      <colorScale>
        <cfvo type="min"/>
        <cfvo type="percentile" val="50"/>
        <cfvo type="max"/>
        <color rgb="FFF8696B"/>
        <color rgb="FFFFEB84"/>
        <color rgb="FF63BE7B"/>
      </colorScale>
    </cfRule>
  </conditionalFormatting>
  <conditionalFormatting sqref="G7">
    <cfRule type="containsText" dxfId="2" priority="3" operator="containsText" text="Proceed">
      <formula>NOT(ISERROR(SEARCH("Proceed",G7)))</formula>
    </cfRule>
  </conditionalFormatting>
  <conditionalFormatting sqref="G5:G29">
    <cfRule type="containsText" dxfId="1" priority="1" operator="containsText" text="Proceed">
      <formula>NOT(ISERROR(SEARCH("Proceed",G5)))</formula>
    </cfRule>
    <cfRule type="containsText" dxfId="0" priority="2" operator="containsText" text="Warning">
      <formula>NOT(ISERROR(SEARCH("Warning",G5)))</formula>
    </cfRule>
  </conditionalFormatting>
  <dataValidations count="1">
    <dataValidation type="list" allowBlank="1" showInputMessage="1" showErrorMessage="1" sqref="E5 E7 E9 E13 E15 E17 E21 E23 E27 E29">
      <formula1>$AB$4:$AB$5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2"/>
  <sheetViews>
    <sheetView topLeftCell="A22" workbookViewId="0">
      <selection activeCell="E30" sqref="E30"/>
    </sheetView>
  </sheetViews>
  <sheetFormatPr defaultColWidth="0" defaultRowHeight="15" zeroHeight="1" x14ac:dyDescent="0.25"/>
  <cols>
    <col min="1" max="1" width="2.140625" style="80" customWidth="1"/>
    <col min="2" max="2" width="1.7109375" style="80" customWidth="1"/>
    <col min="3" max="3" width="39.42578125" style="80" customWidth="1"/>
    <col min="4" max="4" width="1.42578125" style="80" customWidth="1"/>
    <col min="5" max="5" width="37.140625" style="80" customWidth="1"/>
    <col min="6" max="6" width="1.42578125" style="80" customWidth="1"/>
    <col min="7" max="7" width="15" style="80" customWidth="1"/>
    <col min="8" max="8" width="1.42578125" style="80" customWidth="1"/>
    <col min="9" max="9" width="69.140625" style="80" customWidth="1"/>
    <col min="10" max="10" width="42.7109375" style="80" customWidth="1"/>
    <col min="11" max="11" width="3.140625" style="80" customWidth="1"/>
    <col min="12" max="26" width="2.140625" style="80" hidden="1" customWidth="1"/>
    <col min="27" max="27" width="9.85546875" style="80" hidden="1" customWidth="1"/>
    <col min="28" max="48" width="12.7109375" style="79" hidden="1" customWidth="1"/>
    <col min="49" max="49" width="9.85546875" style="80" hidden="1" customWidth="1"/>
    <col min="50" max="80" width="0" style="80" hidden="1" customWidth="1"/>
    <col min="81" max="16384" width="9.85546875" style="80" hidden="1"/>
  </cols>
  <sheetData>
    <row r="1" spans="1:80" ht="30" customHeight="1" x14ac:dyDescent="0.25">
      <c r="C1" s="171" t="s">
        <v>207</v>
      </c>
    </row>
    <row r="2" spans="1:80" ht="37.5" customHeight="1" x14ac:dyDescent="0.35">
      <c r="B2" s="8" t="s">
        <v>65</v>
      </c>
    </row>
    <row r="3" spans="1:80" ht="11.25" customHeight="1" thickBot="1" x14ac:dyDescent="0.3"/>
    <row r="4" spans="1:80" s="84" customFormat="1" ht="24" customHeight="1" thickBot="1" x14ac:dyDescent="0.35">
      <c r="A4" s="80"/>
      <c r="B4" s="15"/>
      <c r="C4" s="38" t="s">
        <v>42</v>
      </c>
      <c r="D4" s="38"/>
      <c r="E4" s="38" t="s">
        <v>30</v>
      </c>
      <c r="F4" s="38"/>
      <c r="G4" s="39" t="s">
        <v>31</v>
      </c>
      <c r="H4" s="80"/>
      <c r="I4" s="80"/>
      <c r="J4" s="80"/>
      <c r="K4" s="80"/>
      <c r="L4" s="80"/>
      <c r="M4" s="80"/>
      <c r="N4" s="80"/>
      <c r="O4" s="80"/>
      <c r="P4" s="80"/>
      <c r="Q4" s="80"/>
      <c r="R4" s="80"/>
      <c r="S4" s="80"/>
      <c r="T4" s="80"/>
      <c r="U4" s="80"/>
      <c r="V4" s="80"/>
      <c r="W4" s="80"/>
      <c r="X4" s="80"/>
      <c r="Y4" s="80"/>
      <c r="Z4" s="80"/>
      <c r="AA4" s="80"/>
      <c r="AB4" s="70"/>
      <c r="AC4" s="70"/>
      <c r="AD4" s="70"/>
      <c r="AE4" s="70"/>
      <c r="AF4" s="70"/>
      <c r="AG4" s="70"/>
      <c r="AH4" s="70"/>
      <c r="AI4" s="70"/>
      <c r="AJ4" s="70"/>
      <c r="AK4" s="70"/>
      <c r="AL4" s="70"/>
      <c r="AM4" s="70"/>
      <c r="AN4" s="70"/>
      <c r="AO4" s="70"/>
      <c r="AP4" s="70"/>
      <c r="AQ4" s="70"/>
      <c r="AR4" s="70"/>
      <c r="AS4" s="70"/>
      <c r="AT4" s="70"/>
      <c r="AU4" s="70"/>
      <c r="AV4" s="7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row>
    <row r="5" spans="1:80" s="84" customFormat="1" ht="8.1" customHeight="1" x14ac:dyDescent="0.25">
      <c r="A5" s="97"/>
      <c r="B5" s="97"/>
      <c r="C5" s="80"/>
      <c r="D5" s="80"/>
      <c r="E5" s="80"/>
      <c r="F5" s="80"/>
      <c r="G5" s="80"/>
      <c r="H5" s="80"/>
      <c r="I5" s="80"/>
      <c r="J5" s="80"/>
      <c r="K5" s="80"/>
      <c r="L5" s="80"/>
      <c r="M5" s="80"/>
      <c r="N5" s="80"/>
      <c r="O5" s="80"/>
      <c r="P5" s="80"/>
      <c r="Q5" s="80"/>
      <c r="R5" s="80"/>
      <c r="S5" s="80"/>
      <c r="T5" s="80"/>
      <c r="U5" s="80"/>
      <c r="V5" s="80"/>
      <c r="W5" s="80"/>
      <c r="X5" s="80"/>
      <c r="Y5" s="80"/>
      <c r="Z5" s="80"/>
      <c r="AA5" s="80"/>
      <c r="AB5" s="70"/>
      <c r="AC5" s="70"/>
      <c r="AD5" s="70"/>
      <c r="AE5" s="70"/>
      <c r="AF5" s="70"/>
      <c r="AG5" s="70"/>
      <c r="AH5" s="70"/>
      <c r="AI5" s="70"/>
      <c r="AJ5" s="70"/>
      <c r="AK5" s="70"/>
      <c r="AL5" s="70"/>
      <c r="AM5" s="70"/>
      <c r="AN5" s="70"/>
      <c r="AO5" s="70"/>
      <c r="AP5" s="70"/>
      <c r="AQ5" s="70"/>
      <c r="AR5" s="70"/>
      <c r="AS5" s="70"/>
      <c r="AT5" s="70"/>
      <c r="AU5" s="70"/>
      <c r="AV5" s="7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row>
    <row r="6" spans="1:80" s="84" customFormat="1" ht="30" customHeight="1" x14ac:dyDescent="0.25">
      <c r="A6" s="97"/>
      <c r="B6" s="97"/>
      <c r="C6" s="98" t="s">
        <v>155</v>
      </c>
      <c r="D6" s="80"/>
      <c r="E6" s="87" t="s">
        <v>215</v>
      </c>
      <c r="F6" s="80"/>
      <c r="G6" s="2" t="s">
        <v>32</v>
      </c>
      <c r="H6" s="80"/>
      <c r="I6" s="80"/>
      <c r="J6" s="80"/>
      <c r="K6" s="80"/>
      <c r="L6" s="80"/>
      <c r="M6" s="80"/>
      <c r="N6" s="80"/>
      <c r="O6" s="80"/>
      <c r="P6" s="80"/>
      <c r="Q6" s="80"/>
      <c r="R6" s="80"/>
      <c r="S6" s="80"/>
      <c r="T6" s="80"/>
      <c r="U6" s="80"/>
      <c r="V6" s="80"/>
      <c r="W6" s="80"/>
      <c r="X6" s="80"/>
      <c r="Y6" s="80"/>
      <c r="Z6" s="80"/>
      <c r="AA6" s="80"/>
      <c r="AB6" s="70"/>
      <c r="AC6" s="70"/>
      <c r="AD6" s="70"/>
      <c r="AE6" s="70"/>
      <c r="AF6" s="70"/>
      <c r="AG6" s="70"/>
      <c r="AH6" s="70"/>
      <c r="AI6" s="70"/>
      <c r="AJ6" s="70"/>
      <c r="AK6" s="70"/>
      <c r="AL6" s="70"/>
      <c r="AM6" s="70"/>
      <c r="AN6" s="70"/>
      <c r="AO6" s="70"/>
      <c r="AP6" s="70"/>
      <c r="AQ6" s="70"/>
      <c r="AR6" s="70"/>
      <c r="AS6" s="70"/>
      <c r="AT6" s="70"/>
      <c r="AU6" s="70"/>
      <c r="AV6" s="7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80" s="84" customFormat="1" ht="8.1" customHeight="1" x14ac:dyDescent="0.25">
      <c r="A7" s="97"/>
      <c r="B7" s="97"/>
      <c r="C7" s="89"/>
      <c r="D7" s="80"/>
      <c r="E7" s="90"/>
      <c r="F7" s="80"/>
      <c r="G7" s="3"/>
      <c r="H7" s="80"/>
      <c r="I7" s="80"/>
      <c r="J7" s="80"/>
      <c r="K7" s="80"/>
      <c r="L7" s="80"/>
      <c r="M7" s="80"/>
      <c r="N7" s="80"/>
      <c r="O7" s="80"/>
      <c r="P7" s="80"/>
      <c r="Q7" s="80"/>
      <c r="R7" s="80"/>
      <c r="S7" s="80"/>
      <c r="T7" s="80"/>
      <c r="U7" s="80"/>
      <c r="V7" s="80"/>
      <c r="W7" s="80"/>
      <c r="X7" s="80"/>
      <c r="Y7" s="80"/>
      <c r="Z7" s="80"/>
      <c r="AA7" s="80"/>
      <c r="AB7" s="70"/>
      <c r="AC7" s="70"/>
      <c r="AD7" s="70"/>
      <c r="AE7" s="70"/>
      <c r="AF7" s="70"/>
      <c r="AG7" s="70"/>
      <c r="AH7" s="70"/>
      <c r="AI7" s="70"/>
      <c r="AJ7" s="70"/>
      <c r="AK7" s="70"/>
      <c r="AL7" s="70"/>
      <c r="AM7" s="70"/>
      <c r="AN7" s="70"/>
      <c r="AO7" s="70"/>
      <c r="AP7" s="70"/>
      <c r="AQ7" s="70"/>
      <c r="AR7" s="70"/>
      <c r="AS7" s="70"/>
      <c r="AT7" s="70"/>
      <c r="AU7" s="70"/>
      <c r="AV7" s="7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80" s="84" customFormat="1" ht="30" customHeight="1" x14ac:dyDescent="0.25">
      <c r="A8" s="97"/>
      <c r="B8" s="97"/>
      <c r="C8" s="98" t="s">
        <v>143</v>
      </c>
      <c r="D8" s="80"/>
      <c r="E8" s="87" t="s">
        <v>216</v>
      </c>
      <c r="F8" s="80"/>
      <c r="G8" s="2" t="s">
        <v>32</v>
      </c>
      <c r="H8" s="80"/>
      <c r="I8" s="80"/>
      <c r="J8" s="80"/>
      <c r="K8" s="80"/>
      <c r="L8" s="80"/>
      <c r="M8" s="80"/>
      <c r="N8" s="80"/>
      <c r="O8" s="80"/>
      <c r="P8" s="80"/>
      <c r="Q8" s="80"/>
      <c r="R8" s="80"/>
      <c r="S8" s="80"/>
      <c r="T8" s="80"/>
      <c r="U8" s="80"/>
      <c r="V8" s="80"/>
      <c r="W8" s="80"/>
      <c r="X8" s="80"/>
      <c r="Y8" s="80"/>
      <c r="Z8" s="80"/>
      <c r="AA8" s="80"/>
      <c r="AB8" s="70"/>
      <c r="AC8" s="70"/>
      <c r="AD8" s="70"/>
      <c r="AE8" s="70"/>
      <c r="AF8" s="70"/>
      <c r="AG8" s="70"/>
      <c r="AH8" s="70"/>
      <c r="AI8" s="70"/>
      <c r="AJ8" s="70"/>
      <c r="AK8" s="70"/>
      <c r="AL8" s="70"/>
      <c r="AM8" s="70"/>
      <c r="AN8" s="70"/>
      <c r="AO8" s="70"/>
      <c r="AP8" s="70"/>
      <c r="AQ8" s="70"/>
      <c r="AR8" s="70"/>
      <c r="AS8" s="70"/>
      <c r="AT8" s="70"/>
      <c r="AU8" s="70"/>
      <c r="AV8" s="7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80" s="84" customFormat="1" ht="8.1" customHeight="1" x14ac:dyDescent="0.25">
      <c r="A9" s="97"/>
      <c r="B9" s="97"/>
      <c r="C9" s="89"/>
      <c r="D9" s="80"/>
      <c r="E9" s="99"/>
      <c r="F9" s="80"/>
      <c r="G9" s="4"/>
      <c r="H9" s="80"/>
      <c r="I9" s="80"/>
      <c r="J9" s="80"/>
      <c r="K9" s="80"/>
      <c r="L9" s="80"/>
      <c r="M9" s="80"/>
      <c r="N9" s="80"/>
      <c r="O9" s="80"/>
      <c r="P9" s="80"/>
      <c r="Q9" s="80"/>
      <c r="R9" s="80"/>
      <c r="S9" s="80"/>
      <c r="T9" s="80"/>
      <c r="U9" s="80"/>
      <c r="V9" s="80"/>
      <c r="W9" s="80"/>
      <c r="X9" s="80"/>
      <c r="Y9" s="80"/>
      <c r="Z9" s="80"/>
      <c r="AA9" s="80"/>
      <c r="AB9" s="70" t="s">
        <v>33</v>
      </c>
      <c r="AC9" s="70"/>
      <c r="AD9" s="70"/>
      <c r="AE9" s="70"/>
      <c r="AF9" s="70"/>
      <c r="AG9" s="70"/>
      <c r="AH9" s="70"/>
      <c r="AI9" s="70"/>
      <c r="AJ9" s="70"/>
      <c r="AK9" s="70"/>
      <c r="AL9" s="70"/>
      <c r="AM9" s="70"/>
      <c r="AN9" s="70"/>
      <c r="AO9" s="70"/>
      <c r="AP9" s="70"/>
      <c r="AQ9" s="70"/>
      <c r="AR9" s="70"/>
      <c r="AS9" s="70"/>
      <c r="AT9" s="70"/>
      <c r="AU9" s="70"/>
      <c r="AV9" s="7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80" s="84" customFormat="1" ht="36" customHeight="1" x14ac:dyDescent="0.25">
      <c r="A10" s="97"/>
      <c r="B10" s="97"/>
      <c r="C10" s="98" t="s">
        <v>156</v>
      </c>
      <c r="D10" s="80"/>
      <c r="E10" s="87"/>
      <c r="F10" s="80"/>
      <c r="G10" s="546" t="s">
        <v>196</v>
      </c>
      <c r="H10" s="551"/>
      <c r="I10" s="552"/>
      <c r="J10" s="80"/>
      <c r="K10" s="80"/>
      <c r="L10" s="80"/>
      <c r="M10" s="80"/>
      <c r="N10" s="80"/>
      <c r="O10" s="80"/>
      <c r="P10" s="80"/>
      <c r="Q10" s="80"/>
      <c r="R10" s="80"/>
      <c r="S10" s="80"/>
      <c r="T10" s="80"/>
      <c r="U10" s="80"/>
      <c r="V10" s="80"/>
      <c r="W10" s="80"/>
      <c r="X10" s="80"/>
      <c r="Y10" s="80"/>
      <c r="Z10" s="80"/>
      <c r="AA10" s="80"/>
      <c r="AB10" s="70" t="s">
        <v>34</v>
      </c>
      <c r="AC10" s="70"/>
      <c r="AD10" s="70"/>
      <c r="AE10" s="70"/>
      <c r="AF10" s="70"/>
      <c r="AG10" s="70"/>
      <c r="AH10" s="70"/>
      <c r="AI10" s="70"/>
      <c r="AJ10" s="70"/>
      <c r="AK10" s="70"/>
      <c r="AL10" s="70"/>
      <c r="AM10" s="70"/>
      <c r="AN10" s="70"/>
      <c r="AO10" s="70" t="s">
        <v>62</v>
      </c>
      <c r="AP10" s="70"/>
      <c r="AQ10" s="70"/>
      <c r="AR10" s="70"/>
      <c r="AS10" s="70"/>
      <c r="AT10" s="70"/>
      <c r="AU10" s="70"/>
      <c r="AV10" s="7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80" s="84" customFormat="1" ht="7.5" customHeight="1" x14ac:dyDescent="0.25">
      <c r="A11" s="97"/>
      <c r="B11" s="97"/>
      <c r="C11" s="100"/>
      <c r="D11" s="80"/>
      <c r="E11" s="101"/>
      <c r="F11" s="80"/>
      <c r="G11" s="5"/>
      <c r="H11" s="80"/>
      <c r="I11" s="80"/>
      <c r="J11" s="80"/>
      <c r="K11" s="80"/>
      <c r="L11" s="80"/>
      <c r="M11" s="80"/>
      <c r="N11" s="80"/>
      <c r="O11" s="80"/>
      <c r="P11" s="80"/>
      <c r="Q11" s="80"/>
      <c r="R11" s="80"/>
      <c r="S11" s="80"/>
      <c r="T11" s="80"/>
      <c r="U11" s="80"/>
      <c r="V11" s="80"/>
      <c r="W11" s="80"/>
      <c r="X11" s="80"/>
      <c r="Y11" s="80"/>
      <c r="Z11" s="80"/>
      <c r="AA11" s="80"/>
      <c r="AB11" s="70" t="s">
        <v>35</v>
      </c>
      <c r="AC11" s="70"/>
      <c r="AD11" s="70"/>
      <c r="AE11" s="70"/>
      <c r="AF11" s="70"/>
      <c r="AG11" s="70"/>
      <c r="AH11" s="70"/>
      <c r="AI11" s="70"/>
      <c r="AJ11" s="70" t="s">
        <v>59</v>
      </c>
      <c r="AK11" s="70"/>
      <c r="AL11" s="70"/>
      <c r="AM11" s="70"/>
      <c r="AN11" s="70"/>
      <c r="AO11" s="70" t="s">
        <v>64</v>
      </c>
      <c r="AP11" s="70"/>
      <c r="AQ11" s="70"/>
      <c r="AR11" s="70"/>
      <c r="AS11" s="70"/>
      <c r="AT11" s="70"/>
      <c r="AU11" s="70"/>
      <c r="AV11" s="7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80" s="84" customFormat="1" ht="53.25" customHeight="1" x14ac:dyDescent="0.25">
      <c r="A12" s="97"/>
      <c r="B12" s="97"/>
      <c r="C12" s="98" t="s">
        <v>195</v>
      </c>
      <c r="D12" s="80"/>
      <c r="E12" s="87" t="s">
        <v>59</v>
      </c>
      <c r="F12" s="80"/>
      <c r="G12" s="2" t="s">
        <v>36</v>
      </c>
      <c r="H12" s="80"/>
      <c r="I12" s="80"/>
      <c r="J12" s="80"/>
      <c r="K12" s="80"/>
      <c r="L12" s="80"/>
      <c r="M12" s="80"/>
      <c r="N12" s="80"/>
      <c r="O12" s="80"/>
      <c r="P12" s="80"/>
      <c r="Q12" s="80"/>
      <c r="R12" s="80"/>
      <c r="S12" s="80"/>
      <c r="T12" s="80"/>
      <c r="U12" s="80"/>
      <c r="V12" s="80"/>
      <c r="W12" s="80"/>
      <c r="X12" s="80"/>
      <c r="Y12" s="80"/>
      <c r="Z12" s="80"/>
      <c r="AA12" s="80"/>
      <c r="AB12" s="70" t="s">
        <v>37</v>
      </c>
      <c r="AC12" s="70"/>
      <c r="AD12" s="70"/>
      <c r="AE12" s="70"/>
      <c r="AF12" s="70"/>
      <c r="AG12" s="70"/>
      <c r="AH12" s="70"/>
      <c r="AI12" s="70"/>
      <c r="AJ12" s="70" t="s">
        <v>61</v>
      </c>
      <c r="AK12" s="70"/>
      <c r="AL12" s="70"/>
      <c r="AM12" s="70"/>
      <c r="AN12" s="70"/>
      <c r="AO12" s="70" t="s">
        <v>63</v>
      </c>
      <c r="AP12" s="70"/>
      <c r="AQ12" s="70"/>
      <c r="AR12" s="70"/>
      <c r="AS12" s="70"/>
      <c r="AT12" s="70"/>
      <c r="AU12" s="70"/>
      <c r="AV12" s="7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80" s="84" customFormat="1" ht="7.5" customHeight="1" x14ac:dyDescent="0.25">
      <c r="A13" s="97"/>
      <c r="B13" s="97"/>
      <c r="C13" s="102"/>
      <c r="D13" s="80"/>
      <c r="E13" s="101"/>
      <c r="F13" s="80"/>
      <c r="G13" s="5"/>
      <c r="H13" s="80"/>
      <c r="I13" s="80"/>
      <c r="J13" s="80"/>
      <c r="K13" s="80"/>
      <c r="L13" s="80"/>
      <c r="M13" s="80"/>
      <c r="N13" s="80"/>
      <c r="O13" s="80"/>
      <c r="P13" s="80"/>
      <c r="Q13" s="80"/>
      <c r="R13" s="80"/>
      <c r="S13" s="80"/>
      <c r="T13" s="80"/>
      <c r="U13" s="80"/>
      <c r="V13" s="80"/>
      <c r="W13" s="80"/>
      <c r="X13" s="80"/>
      <c r="Y13" s="80"/>
      <c r="Z13" s="80"/>
      <c r="AA13" s="80"/>
      <c r="AB13" s="70" t="s">
        <v>77</v>
      </c>
      <c r="AC13" s="70"/>
      <c r="AD13" s="70"/>
      <c r="AE13" s="70"/>
      <c r="AF13" s="70"/>
      <c r="AG13" s="70"/>
      <c r="AH13" s="70"/>
      <c r="AI13" s="70"/>
      <c r="AJ13" s="70" t="s">
        <v>60</v>
      </c>
      <c r="AK13" s="70"/>
      <c r="AL13" s="70"/>
      <c r="AM13" s="70"/>
      <c r="AN13" s="70"/>
      <c r="AO13" s="70" t="s">
        <v>108</v>
      </c>
      <c r="AP13" s="70"/>
      <c r="AQ13" s="70"/>
      <c r="AR13" s="70"/>
      <c r="AS13" s="70"/>
      <c r="AT13" s="70"/>
      <c r="AU13" s="70"/>
      <c r="AV13" s="7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80" s="84" customFormat="1" ht="38.25" customHeight="1" x14ac:dyDescent="0.25">
      <c r="A14" s="97"/>
      <c r="B14" s="97"/>
      <c r="C14" s="103" t="s">
        <v>43</v>
      </c>
      <c r="D14" s="80"/>
      <c r="E14" s="87"/>
      <c r="F14" s="80"/>
      <c r="G14" s="546" t="s">
        <v>197</v>
      </c>
      <c r="H14" s="551"/>
      <c r="I14" s="552"/>
      <c r="J14" s="80"/>
      <c r="K14" s="80"/>
      <c r="L14" s="80"/>
      <c r="M14" s="80"/>
      <c r="N14" s="80"/>
      <c r="O14" s="80"/>
      <c r="P14" s="80"/>
      <c r="Q14" s="80"/>
      <c r="R14" s="80"/>
      <c r="S14" s="80"/>
      <c r="T14" s="80"/>
      <c r="U14" s="80"/>
      <c r="V14" s="80"/>
      <c r="W14" s="80"/>
      <c r="X14" s="80"/>
      <c r="Y14" s="80"/>
      <c r="Z14" s="80"/>
      <c r="AA14" s="80"/>
      <c r="AB14" s="70" t="s">
        <v>78</v>
      </c>
      <c r="AC14" s="70"/>
      <c r="AD14" s="70"/>
      <c r="AE14" s="70"/>
      <c r="AF14" s="70"/>
      <c r="AG14" s="70"/>
      <c r="AH14" s="70"/>
      <c r="AI14" s="70"/>
      <c r="AJ14" s="70" t="s">
        <v>107</v>
      </c>
      <c r="AK14" s="70"/>
      <c r="AL14" s="70"/>
      <c r="AM14" s="70"/>
      <c r="AN14" s="70"/>
      <c r="AO14" s="70"/>
      <c r="AP14" s="70"/>
      <c r="AQ14" s="70"/>
      <c r="AR14" s="70"/>
      <c r="AS14" s="70"/>
      <c r="AT14" s="70"/>
      <c r="AU14" s="70"/>
      <c r="AV14" s="7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80" s="84" customFormat="1" ht="7.5" customHeight="1" x14ac:dyDescent="0.25">
      <c r="A15" s="97"/>
      <c r="B15" s="97"/>
      <c r="D15" s="97"/>
      <c r="E15" s="99"/>
      <c r="F15" s="97"/>
      <c r="G15" s="6"/>
      <c r="H15" s="80"/>
      <c r="I15" s="80"/>
      <c r="J15" s="80"/>
      <c r="K15" s="80"/>
      <c r="L15" s="80"/>
      <c r="M15" s="80"/>
      <c r="N15" s="80"/>
      <c r="O15" s="80"/>
      <c r="P15" s="80"/>
      <c r="Q15" s="80"/>
      <c r="R15" s="80"/>
      <c r="S15" s="80"/>
      <c r="T15" s="80"/>
      <c r="U15" s="80"/>
      <c r="V15" s="80"/>
      <c r="W15" s="80"/>
      <c r="X15" s="80"/>
      <c r="Y15" s="80"/>
      <c r="Z15" s="80"/>
      <c r="AA15" s="80"/>
      <c r="AB15" s="70"/>
      <c r="AC15" s="70"/>
      <c r="AD15" s="70"/>
      <c r="AE15" s="70"/>
      <c r="AF15" s="70"/>
      <c r="AG15" s="70"/>
      <c r="AH15" s="70"/>
      <c r="AI15" s="70"/>
      <c r="AJ15" s="70"/>
      <c r="AK15" s="70"/>
      <c r="AL15" s="70"/>
      <c r="AM15" s="70"/>
      <c r="AN15" s="70"/>
      <c r="AO15" s="70"/>
      <c r="AP15" s="70"/>
      <c r="AQ15" s="70"/>
      <c r="AR15" s="70"/>
      <c r="AS15" s="70"/>
      <c r="AT15" s="70"/>
      <c r="AU15" s="70"/>
      <c r="AV15" s="7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80" s="84" customFormat="1" ht="45" customHeight="1" x14ac:dyDescent="0.25">
      <c r="A16" s="97"/>
      <c r="B16" s="97"/>
      <c r="C16" s="98" t="s">
        <v>157</v>
      </c>
      <c r="D16" s="97"/>
      <c r="E16" s="87" t="s">
        <v>109</v>
      </c>
      <c r="F16" s="97"/>
      <c r="G16" s="546" t="s">
        <v>198</v>
      </c>
      <c r="H16" s="551"/>
      <c r="I16" s="552"/>
      <c r="J16" s="80"/>
      <c r="K16" s="82"/>
      <c r="L16" s="80"/>
      <c r="M16" s="80"/>
      <c r="N16" s="80"/>
      <c r="O16" s="80"/>
      <c r="P16" s="80"/>
      <c r="Q16" s="80"/>
      <c r="R16" s="80"/>
      <c r="S16" s="80"/>
      <c r="T16" s="80"/>
      <c r="U16" s="80"/>
      <c r="V16" s="80"/>
      <c r="W16" s="80"/>
      <c r="X16" s="80"/>
      <c r="Y16" s="80"/>
      <c r="Z16" s="80"/>
      <c r="AA16" s="80"/>
      <c r="AB16" s="70"/>
      <c r="AC16" s="70"/>
      <c r="AD16" s="70"/>
      <c r="AE16" s="70"/>
      <c r="AF16" s="70"/>
      <c r="AG16" s="70"/>
      <c r="AH16" s="70"/>
      <c r="AI16" s="70"/>
      <c r="AJ16" s="70"/>
      <c r="AK16" s="70"/>
      <c r="AL16" s="70"/>
      <c r="AM16" s="70"/>
      <c r="AN16" s="70"/>
      <c r="AO16" s="70"/>
      <c r="AP16" s="70"/>
      <c r="AQ16" s="70"/>
      <c r="AR16" s="70"/>
      <c r="AS16" s="70"/>
      <c r="AT16" s="70"/>
      <c r="AU16" s="70"/>
      <c r="AV16" s="7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s="84" customFormat="1" ht="7.5" customHeight="1" thickBot="1" x14ac:dyDescent="0.3">
      <c r="A17" s="97"/>
      <c r="B17" s="97"/>
      <c r="C17" s="97"/>
      <c r="D17" s="97"/>
      <c r="E17" s="97"/>
      <c r="F17" s="97"/>
      <c r="G17" s="97"/>
      <c r="H17" s="97"/>
      <c r="I17" s="80"/>
      <c r="J17" s="80"/>
      <c r="K17" s="80"/>
      <c r="L17" s="80"/>
      <c r="M17" s="80"/>
      <c r="N17" s="80"/>
      <c r="O17" s="80"/>
      <c r="P17" s="80"/>
      <c r="Q17" s="80"/>
      <c r="R17" s="80"/>
      <c r="S17" s="80"/>
      <c r="T17" s="80"/>
      <c r="U17" s="80"/>
      <c r="V17" s="80"/>
      <c r="W17" s="80"/>
      <c r="X17" s="80"/>
      <c r="Y17" s="80"/>
      <c r="Z17" s="80"/>
      <c r="AA17" s="80"/>
      <c r="AB17" s="70"/>
      <c r="AC17" s="70"/>
      <c r="AD17" s="70"/>
      <c r="AE17" s="70"/>
      <c r="AF17" s="70"/>
      <c r="AG17" s="70"/>
      <c r="AH17" s="70"/>
      <c r="AI17" s="70"/>
      <c r="AJ17" s="70"/>
      <c r="AK17" s="70"/>
      <c r="AL17" s="70"/>
      <c r="AM17" s="70"/>
      <c r="AN17" s="70"/>
      <c r="AO17" s="70"/>
      <c r="AP17" s="70"/>
      <c r="AQ17" s="70"/>
      <c r="AR17" s="70"/>
      <c r="AS17" s="70"/>
      <c r="AT17" s="70"/>
      <c r="AU17" s="70"/>
      <c r="AV17" s="7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21" customHeight="1" thickBot="1" x14ac:dyDescent="0.35">
      <c r="B18" s="15"/>
      <c r="C18" s="38" t="s">
        <v>54</v>
      </c>
      <c r="D18" s="38"/>
      <c r="E18" s="38" t="s">
        <v>30</v>
      </c>
      <c r="F18" s="38"/>
      <c r="G18" s="39" t="s">
        <v>31</v>
      </c>
      <c r="AB18" s="70"/>
      <c r="AC18" s="70"/>
      <c r="AD18" s="70"/>
      <c r="AE18" s="70"/>
      <c r="AF18" s="70"/>
      <c r="AG18" s="70"/>
      <c r="AH18" s="70"/>
      <c r="AI18" s="70"/>
      <c r="AJ18" s="70"/>
      <c r="AK18" s="70"/>
      <c r="AL18" s="70"/>
      <c r="AM18" s="70"/>
      <c r="AN18" s="70"/>
      <c r="AO18" s="70"/>
      <c r="AP18" s="70"/>
      <c r="AQ18" s="70"/>
      <c r="AR18" s="70"/>
      <c r="AS18" s="70"/>
      <c r="AT18" s="70"/>
      <c r="AU18" s="70"/>
      <c r="AV18" s="70"/>
    </row>
    <row r="19" spans="1:80" s="84" customFormat="1" ht="8.1" customHeight="1" x14ac:dyDescent="0.25">
      <c r="A19" s="97"/>
      <c r="B19" s="97"/>
      <c r="C19" s="97"/>
      <c r="D19" s="97"/>
      <c r="E19" s="97"/>
      <c r="F19" s="97"/>
      <c r="G19" s="97"/>
      <c r="H19" s="97"/>
      <c r="I19" s="80"/>
      <c r="J19" s="80"/>
      <c r="K19" s="80"/>
      <c r="L19" s="80"/>
      <c r="M19" s="80"/>
      <c r="N19" s="80"/>
      <c r="O19" s="80"/>
      <c r="P19" s="80"/>
      <c r="Q19" s="80"/>
      <c r="R19" s="80"/>
      <c r="S19" s="80"/>
      <c r="T19" s="80"/>
      <c r="U19" s="80"/>
      <c r="V19" s="80"/>
      <c r="W19" s="80"/>
      <c r="X19" s="80"/>
      <c r="Y19" s="80"/>
      <c r="Z19" s="80"/>
      <c r="AA19" s="80"/>
      <c r="AB19" s="70"/>
      <c r="AC19" s="70"/>
      <c r="AD19" s="70"/>
      <c r="AE19" s="70"/>
      <c r="AF19" s="70"/>
      <c r="AG19" s="70"/>
      <c r="AH19" s="70"/>
      <c r="AI19" s="70"/>
      <c r="AJ19" s="70"/>
      <c r="AK19" s="70"/>
      <c r="AL19" s="70"/>
      <c r="AM19" s="70"/>
      <c r="AN19" s="70"/>
      <c r="AO19" s="70"/>
      <c r="AP19" s="70"/>
      <c r="AQ19" s="70"/>
      <c r="AR19" s="70"/>
      <c r="AS19" s="70"/>
      <c r="AT19" s="70"/>
      <c r="AU19" s="70"/>
      <c r="AV19" s="7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s="84" customFormat="1" ht="43.5" customHeight="1" x14ac:dyDescent="0.25">
      <c r="A20" s="97"/>
      <c r="B20" s="97"/>
      <c r="C20" s="98" t="s">
        <v>194</v>
      </c>
      <c r="D20" s="97"/>
      <c r="E20" s="14">
        <v>0</v>
      </c>
      <c r="F20" s="97"/>
      <c r="G20" s="543" t="s">
        <v>135</v>
      </c>
      <c r="H20" s="544"/>
      <c r="I20" s="545"/>
      <c r="J20" s="80"/>
      <c r="K20" s="80"/>
      <c r="L20" s="80"/>
      <c r="M20" s="80"/>
      <c r="N20" s="80"/>
      <c r="O20" s="80"/>
      <c r="P20" s="80"/>
      <c r="Q20" s="80"/>
      <c r="R20" s="80"/>
      <c r="S20" s="80"/>
      <c r="T20" s="80"/>
      <c r="U20" s="80"/>
      <c r="V20" s="80"/>
      <c r="W20" s="80"/>
      <c r="X20" s="80"/>
      <c r="Y20" s="80"/>
      <c r="Z20" s="80"/>
      <c r="AA20" s="80"/>
      <c r="AB20" s="70" t="s">
        <v>111</v>
      </c>
      <c r="AC20" s="70"/>
      <c r="AD20" s="70"/>
      <c r="AE20" s="70"/>
      <c r="AF20" s="70"/>
      <c r="AG20" s="70"/>
      <c r="AH20" s="70"/>
      <c r="AI20" s="70"/>
      <c r="AJ20" s="70"/>
      <c r="AK20" s="70"/>
      <c r="AL20" s="70"/>
      <c r="AM20" s="70"/>
      <c r="AN20" s="70"/>
      <c r="AO20" s="70"/>
      <c r="AP20" s="70"/>
      <c r="AQ20" s="70"/>
      <c r="AR20" s="70"/>
      <c r="AS20" s="70"/>
      <c r="AT20" s="70"/>
      <c r="AU20" s="70"/>
      <c r="AV20" s="7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s="84" customFormat="1" ht="8.1" customHeight="1" x14ac:dyDescent="0.25">
      <c r="A21" s="97"/>
      <c r="B21" s="97"/>
      <c r="C21" s="89"/>
      <c r="D21" s="97"/>
      <c r="E21" s="104"/>
      <c r="F21" s="97"/>
      <c r="G21" s="6"/>
      <c r="H21" s="80"/>
      <c r="I21" s="80"/>
      <c r="J21" s="80"/>
      <c r="K21" s="80"/>
      <c r="L21" s="80"/>
      <c r="M21" s="80"/>
      <c r="N21" s="80"/>
      <c r="O21" s="80"/>
      <c r="P21" s="80"/>
      <c r="Q21" s="80"/>
      <c r="R21" s="80"/>
      <c r="S21" s="80"/>
      <c r="T21" s="80"/>
      <c r="U21" s="80"/>
      <c r="V21" s="80"/>
      <c r="W21" s="80"/>
      <c r="X21" s="80"/>
      <c r="Y21" s="80"/>
      <c r="Z21" s="80"/>
      <c r="AA21" s="80"/>
      <c r="AB21" s="70" t="s">
        <v>109</v>
      </c>
      <c r="AC21" s="70"/>
      <c r="AD21" s="70"/>
      <c r="AE21" s="70"/>
      <c r="AF21" s="70"/>
      <c r="AG21" s="70"/>
      <c r="AH21" s="70"/>
      <c r="AI21" s="70"/>
      <c r="AJ21" s="70"/>
      <c r="AK21" s="70"/>
      <c r="AL21" s="70"/>
      <c r="AM21" s="70"/>
      <c r="AN21" s="70"/>
      <c r="AO21" s="70"/>
      <c r="AP21" s="70"/>
      <c r="AQ21" s="70"/>
      <c r="AR21" s="70"/>
      <c r="AS21" s="70"/>
      <c r="AT21" s="70"/>
      <c r="AU21" s="70"/>
      <c r="AV21" s="7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s="84" customFormat="1" ht="27.75" customHeight="1" x14ac:dyDescent="0.25">
      <c r="A22" s="97"/>
      <c r="B22" s="97"/>
      <c r="C22" s="98" t="s">
        <v>44</v>
      </c>
      <c r="D22" s="97"/>
      <c r="E22" s="48">
        <v>3.5000000000000003E-2</v>
      </c>
      <c r="F22" s="97"/>
      <c r="G22" s="546" t="s">
        <v>104</v>
      </c>
      <c r="H22" s="547"/>
      <c r="I22" s="548"/>
      <c r="J22" s="80"/>
      <c r="K22" s="80"/>
      <c r="L22" s="80"/>
      <c r="M22" s="80"/>
      <c r="N22" s="80"/>
      <c r="O22" s="80"/>
      <c r="P22" s="80"/>
      <c r="Q22" s="80"/>
      <c r="R22" s="80"/>
      <c r="S22" s="80"/>
      <c r="T22" s="80"/>
      <c r="U22" s="80"/>
      <c r="V22" s="80"/>
      <c r="W22" s="80"/>
      <c r="X22" s="80"/>
      <c r="Y22" s="80"/>
      <c r="Z22" s="80"/>
      <c r="AA22" s="80"/>
      <c r="AB22" s="70" t="s">
        <v>110</v>
      </c>
      <c r="AC22" s="70"/>
      <c r="AD22" s="70"/>
      <c r="AE22" s="70"/>
      <c r="AF22" s="70"/>
      <c r="AG22" s="70"/>
      <c r="AH22" s="70"/>
      <c r="AI22" s="70"/>
      <c r="AJ22" s="70"/>
      <c r="AK22" s="70"/>
      <c r="AL22" s="70"/>
      <c r="AM22" s="70"/>
      <c r="AN22" s="70"/>
      <c r="AO22" s="70"/>
      <c r="AP22" s="70"/>
      <c r="AQ22" s="70"/>
      <c r="AR22" s="70"/>
      <c r="AS22" s="70"/>
      <c r="AT22" s="70"/>
      <c r="AU22" s="70"/>
      <c r="AV22" s="7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s="84" customFormat="1" ht="8.25" customHeight="1" x14ac:dyDescent="0.25">
      <c r="A23" s="97"/>
      <c r="B23" s="97"/>
      <c r="D23" s="97"/>
      <c r="E23" s="99"/>
      <c r="F23" s="97"/>
      <c r="G23" s="6"/>
      <c r="H23" s="80"/>
      <c r="I23" s="11"/>
      <c r="J23" s="80"/>
      <c r="K23" s="80"/>
      <c r="L23" s="80"/>
      <c r="M23" s="80"/>
      <c r="N23" s="80"/>
      <c r="O23" s="80"/>
      <c r="P23" s="80"/>
      <c r="Q23" s="80"/>
      <c r="R23" s="80"/>
      <c r="S23" s="80"/>
      <c r="T23" s="80"/>
      <c r="U23" s="80"/>
      <c r="V23" s="80"/>
      <c r="W23" s="80"/>
      <c r="X23" s="80"/>
      <c r="Y23" s="80"/>
      <c r="Z23" s="80"/>
      <c r="AA23" s="80"/>
      <c r="AB23" s="70"/>
      <c r="AC23" s="70"/>
      <c r="AD23" s="70"/>
      <c r="AE23" s="70"/>
      <c r="AF23" s="70"/>
      <c r="AG23" s="70"/>
      <c r="AH23" s="70"/>
      <c r="AI23" s="70"/>
      <c r="AJ23" s="70"/>
      <c r="AK23" s="70"/>
      <c r="AL23" s="70"/>
      <c r="AM23" s="70"/>
      <c r="AN23" s="70"/>
      <c r="AO23" s="70"/>
      <c r="AP23" s="70"/>
      <c r="AQ23" s="70"/>
      <c r="AR23" s="70"/>
      <c r="AS23" s="70"/>
      <c r="AT23" s="70"/>
      <c r="AU23" s="70"/>
      <c r="AV23" s="7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s="84" customFormat="1" ht="27.75" customHeight="1" x14ac:dyDescent="0.25">
      <c r="A24" s="97"/>
      <c r="B24" s="97"/>
      <c r="C24" s="105" t="s">
        <v>56</v>
      </c>
      <c r="D24" s="97"/>
      <c r="E24" s="106">
        <v>1</v>
      </c>
      <c r="F24" s="97"/>
      <c r="G24" s="546" t="s">
        <v>105</v>
      </c>
      <c r="H24" s="547"/>
      <c r="I24" s="548"/>
      <c r="J24" s="80"/>
      <c r="K24" s="80"/>
      <c r="L24" s="80"/>
      <c r="M24" s="80"/>
      <c r="N24" s="80"/>
      <c r="O24" s="80"/>
      <c r="P24" s="80"/>
      <c r="Q24" s="80"/>
      <c r="R24" s="80"/>
      <c r="S24" s="80"/>
      <c r="T24" s="80"/>
      <c r="U24" s="80"/>
      <c r="V24" s="80"/>
      <c r="W24" s="80"/>
      <c r="X24" s="80"/>
      <c r="Y24" s="80"/>
      <c r="Z24" s="80"/>
      <c r="AA24" s="80"/>
      <c r="AB24" s="70"/>
      <c r="AC24" s="70"/>
      <c r="AD24" s="70"/>
      <c r="AE24" s="70"/>
      <c r="AF24" s="70"/>
      <c r="AG24" s="70"/>
      <c r="AH24" s="70"/>
      <c r="AI24" s="70"/>
      <c r="AJ24" s="70"/>
      <c r="AK24" s="70"/>
      <c r="AL24" s="70"/>
      <c r="AM24" s="70"/>
      <c r="AN24" s="70"/>
      <c r="AO24" s="70"/>
      <c r="AP24" s="70"/>
      <c r="AQ24" s="70"/>
      <c r="AR24" s="70"/>
      <c r="AS24" s="70"/>
      <c r="AT24" s="70"/>
      <c r="AU24" s="70"/>
      <c r="AV24" s="7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ht="15.75" thickBot="1" x14ac:dyDescent="0.3">
      <c r="C25" s="107"/>
      <c r="D25" s="97"/>
      <c r="F25" s="97"/>
      <c r="AB25" s="70"/>
      <c r="AC25" s="70"/>
      <c r="AD25" s="70"/>
      <c r="AE25" s="70"/>
      <c r="AF25" s="70"/>
      <c r="AG25" s="70"/>
      <c r="AH25" s="70"/>
      <c r="AI25" s="70"/>
      <c r="AJ25" s="70"/>
      <c r="AK25" s="70"/>
      <c r="AL25" s="70"/>
      <c r="AM25" s="70"/>
      <c r="AN25" s="70"/>
      <c r="AO25" s="70"/>
      <c r="AP25" s="70"/>
      <c r="AQ25" s="70"/>
      <c r="AR25" s="70"/>
      <c r="AS25" s="70"/>
      <c r="AT25" s="70"/>
      <c r="AU25" s="70"/>
      <c r="AV25" s="70"/>
    </row>
    <row r="26" spans="1:80" s="108" customFormat="1" ht="24" customHeight="1" thickBot="1" x14ac:dyDescent="0.35">
      <c r="A26" s="80"/>
      <c r="B26" s="16"/>
      <c r="C26" s="38" t="s">
        <v>23</v>
      </c>
      <c r="D26" s="38"/>
      <c r="E26" s="38" t="s">
        <v>41</v>
      </c>
      <c r="F26" s="38"/>
      <c r="G26" s="40" t="s">
        <v>31</v>
      </c>
      <c r="H26" s="40"/>
      <c r="I26" s="44" t="s">
        <v>89</v>
      </c>
      <c r="J26" s="80"/>
      <c r="K26" s="80"/>
      <c r="L26" s="80"/>
      <c r="M26" s="80"/>
      <c r="N26" s="80"/>
      <c r="O26" s="80"/>
      <c r="P26" s="80"/>
      <c r="Q26" s="80"/>
      <c r="R26" s="80"/>
      <c r="S26" s="80"/>
      <c r="T26" s="80"/>
      <c r="U26" s="80"/>
      <c r="V26" s="80"/>
      <c r="W26" s="80"/>
      <c r="X26" s="80"/>
      <c r="Y26" s="80"/>
      <c r="Z26" s="80"/>
      <c r="AA26" s="80"/>
      <c r="AB26" s="70"/>
      <c r="AC26" s="70"/>
      <c r="AD26" s="70"/>
      <c r="AE26" s="70"/>
      <c r="AF26" s="70"/>
      <c r="AG26" s="70"/>
      <c r="AH26" s="70"/>
      <c r="AI26" s="70"/>
      <c r="AJ26" s="70"/>
      <c r="AK26" s="70"/>
      <c r="AL26" s="70"/>
      <c r="AM26" s="70"/>
      <c r="AN26" s="70"/>
      <c r="AO26" s="70"/>
      <c r="AP26" s="70"/>
      <c r="AQ26" s="70"/>
      <c r="AR26" s="70"/>
      <c r="AS26" s="70"/>
      <c r="AT26" s="70"/>
      <c r="AU26" s="70"/>
      <c r="AV26" s="7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ht="12" customHeight="1" x14ac:dyDescent="0.25">
      <c r="I27" s="26"/>
      <c r="AB27" s="70"/>
      <c r="AC27" s="70"/>
      <c r="AD27" s="70"/>
      <c r="AE27" s="70"/>
      <c r="AF27" s="70"/>
      <c r="AG27" s="70"/>
      <c r="AH27" s="70"/>
      <c r="AI27" s="70"/>
      <c r="AJ27" s="70"/>
      <c r="AK27" s="70"/>
      <c r="AL27" s="70"/>
      <c r="AM27" s="70"/>
      <c r="AN27" s="70"/>
      <c r="AO27" s="70"/>
      <c r="AP27" s="70"/>
      <c r="AQ27" s="70"/>
      <c r="AR27" s="70"/>
      <c r="AS27" s="70"/>
      <c r="AT27" s="70"/>
      <c r="AU27" s="70"/>
      <c r="AV27" s="70"/>
    </row>
    <row r="28" spans="1:80" ht="42.75" customHeight="1" x14ac:dyDescent="0.25">
      <c r="C28" s="109" t="s">
        <v>144</v>
      </c>
      <c r="E28" s="87" t="s">
        <v>39</v>
      </c>
      <c r="G28" s="2" t="s">
        <v>36</v>
      </c>
      <c r="I28" s="59" t="s">
        <v>168</v>
      </c>
      <c r="J28" s="28"/>
      <c r="AB28" s="70"/>
      <c r="AC28" s="70"/>
      <c r="AD28" s="70"/>
      <c r="AE28" s="70"/>
      <c r="AF28" s="70"/>
      <c r="AG28" s="70"/>
      <c r="AH28" s="70"/>
      <c r="AI28" s="70"/>
      <c r="AJ28" s="70"/>
      <c r="AK28" s="70"/>
      <c r="AL28" s="70"/>
      <c r="AM28" s="70"/>
      <c r="AN28" s="70"/>
      <c r="AO28" s="70"/>
      <c r="AP28" s="70"/>
      <c r="AQ28" s="70"/>
      <c r="AR28" s="70"/>
      <c r="AS28" s="70"/>
      <c r="AT28" s="70"/>
      <c r="AU28" s="70"/>
      <c r="AV28" s="70"/>
    </row>
    <row r="29" spans="1:80" x14ac:dyDescent="0.25">
      <c r="C29" s="110"/>
      <c r="G29" s="3"/>
      <c r="AB29" s="70"/>
      <c r="AC29" s="70"/>
      <c r="AD29" s="70"/>
      <c r="AE29" s="70" t="s">
        <v>38</v>
      </c>
      <c r="AF29" s="70"/>
      <c r="AG29" s="70"/>
      <c r="AH29" s="70"/>
      <c r="AI29" s="70"/>
      <c r="AJ29" s="70"/>
      <c r="AK29" s="70"/>
      <c r="AL29" s="70"/>
      <c r="AM29" s="70"/>
      <c r="AN29" s="70"/>
      <c r="AO29" s="70"/>
      <c r="AP29" s="70"/>
      <c r="AQ29" s="70"/>
      <c r="AR29" s="70"/>
      <c r="AS29" s="70"/>
      <c r="AT29" s="70"/>
      <c r="AU29" s="70"/>
      <c r="AV29" s="70"/>
    </row>
    <row r="30" spans="1:80" ht="42.75" customHeight="1" x14ac:dyDescent="0.25">
      <c r="C30" s="109" t="s">
        <v>145</v>
      </c>
      <c r="E30" s="87" t="s">
        <v>38</v>
      </c>
      <c r="G30" s="2" t="s">
        <v>36</v>
      </c>
      <c r="I30" s="549" t="s">
        <v>169</v>
      </c>
      <c r="J30" s="550"/>
      <c r="AB30" s="70"/>
      <c r="AC30" s="70"/>
      <c r="AD30" s="70"/>
      <c r="AE30" s="70" t="s">
        <v>39</v>
      </c>
      <c r="AF30" s="70"/>
      <c r="AG30" s="70"/>
      <c r="AH30" s="70"/>
      <c r="AI30" s="70"/>
      <c r="AJ30" s="70"/>
      <c r="AK30" s="70"/>
      <c r="AL30" s="70"/>
      <c r="AM30" s="70"/>
      <c r="AN30" s="70"/>
      <c r="AO30" s="70"/>
      <c r="AP30" s="70"/>
      <c r="AQ30" s="70"/>
      <c r="AR30" s="70"/>
      <c r="AS30" s="70"/>
      <c r="AT30" s="70"/>
      <c r="AU30" s="70"/>
      <c r="AV30" s="70"/>
    </row>
    <row r="31" spans="1:80" x14ac:dyDescent="0.25">
      <c r="C31" s="110"/>
      <c r="G31" s="3"/>
      <c r="AB31" s="70"/>
      <c r="AC31" s="70"/>
      <c r="AD31" s="70"/>
      <c r="AE31" s="70" t="s">
        <v>40</v>
      </c>
      <c r="AF31" s="70"/>
      <c r="AG31" s="70"/>
      <c r="AH31" s="70"/>
      <c r="AI31" s="70"/>
      <c r="AJ31" s="70"/>
      <c r="AK31" s="70"/>
      <c r="AL31" s="70"/>
      <c r="AM31" s="70"/>
      <c r="AN31" s="70"/>
      <c r="AO31" s="70"/>
      <c r="AP31" s="70"/>
      <c r="AQ31" s="70"/>
      <c r="AR31" s="70"/>
      <c r="AS31" s="70"/>
      <c r="AT31" s="70"/>
      <c r="AU31" s="70"/>
      <c r="AV31" s="70"/>
    </row>
    <row r="32" spans="1:80" ht="42.75" customHeight="1" x14ac:dyDescent="0.25">
      <c r="C32" s="109" t="s">
        <v>146</v>
      </c>
      <c r="E32" s="87" t="s">
        <v>39</v>
      </c>
      <c r="G32" s="2" t="s">
        <v>36</v>
      </c>
      <c r="I32" s="60" t="s">
        <v>170</v>
      </c>
      <c r="J32" s="27"/>
      <c r="AB32" s="70"/>
      <c r="AC32" s="70"/>
      <c r="AD32" s="70"/>
      <c r="AE32" s="70"/>
      <c r="AF32" s="70"/>
      <c r="AG32" s="70"/>
      <c r="AH32" s="70"/>
      <c r="AI32" s="70"/>
      <c r="AJ32" s="70"/>
      <c r="AK32" s="70"/>
      <c r="AL32" s="70"/>
      <c r="AM32" s="70"/>
      <c r="AN32" s="70"/>
      <c r="AO32" s="70"/>
      <c r="AP32" s="70"/>
      <c r="AQ32" s="70"/>
      <c r="AR32" s="70"/>
      <c r="AS32" s="70"/>
      <c r="AT32" s="70"/>
      <c r="AU32" s="70"/>
      <c r="AV32" s="70"/>
    </row>
    <row r="33" spans="2:48" x14ac:dyDescent="0.25">
      <c r="C33" s="110"/>
      <c r="G33" s="3"/>
      <c r="AB33" s="70"/>
      <c r="AC33" s="70"/>
      <c r="AD33" s="70"/>
      <c r="AE33" s="70"/>
      <c r="AF33" s="70"/>
      <c r="AG33" s="70"/>
      <c r="AH33" s="70"/>
      <c r="AI33" s="70"/>
      <c r="AJ33" s="70"/>
      <c r="AK33" s="70"/>
      <c r="AL33" s="70"/>
      <c r="AM33" s="70"/>
      <c r="AN33" s="70"/>
      <c r="AO33" s="70"/>
      <c r="AP33" s="70"/>
      <c r="AQ33" s="70"/>
      <c r="AR33" s="70"/>
      <c r="AS33" s="70"/>
      <c r="AT33" s="70"/>
      <c r="AU33" s="70"/>
      <c r="AV33" s="70"/>
    </row>
    <row r="34" spans="2:48" ht="43.5" customHeight="1" x14ac:dyDescent="0.25">
      <c r="C34" s="111" t="s">
        <v>147</v>
      </c>
      <c r="E34" s="87" t="s">
        <v>38</v>
      </c>
      <c r="G34" s="2" t="s">
        <v>36</v>
      </c>
      <c r="I34" s="47" t="s">
        <v>132</v>
      </c>
      <c r="AB34" s="70"/>
      <c r="AC34" s="70"/>
      <c r="AD34" s="70"/>
      <c r="AE34" s="70"/>
      <c r="AF34" s="70"/>
      <c r="AG34" s="70"/>
      <c r="AH34" s="70"/>
      <c r="AI34" s="70"/>
      <c r="AJ34" s="70"/>
      <c r="AK34" s="70"/>
      <c r="AL34" s="70"/>
      <c r="AM34" s="70"/>
      <c r="AN34" s="70"/>
      <c r="AO34" s="70"/>
      <c r="AP34" s="70"/>
      <c r="AQ34" s="70"/>
      <c r="AR34" s="70"/>
      <c r="AS34" s="70"/>
      <c r="AT34" s="70"/>
      <c r="AU34" s="70"/>
      <c r="AV34" s="70"/>
    </row>
    <row r="35" spans="2:48" ht="79.5" customHeight="1" x14ac:dyDescent="0.25">
      <c r="C35" s="112"/>
      <c r="D35" s="112"/>
      <c r="E35" s="53" t="s">
        <v>137</v>
      </c>
      <c r="F35" s="112"/>
      <c r="G35" s="5"/>
      <c r="I35" s="9"/>
      <c r="AB35" s="70"/>
      <c r="AC35" s="70"/>
      <c r="AD35" s="70"/>
      <c r="AE35" s="70"/>
      <c r="AF35" s="70"/>
      <c r="AG35" s="70"/>
      <c r="AH35" s="70"/>
      <c r="AI35" s="70"/>
      <c r="AJ35" s="70"/>
      <c r="AK35" s="70"/>
      <c r="AL35" s="70"/>
      <c r="AM35" s="70"/>
      <c r="AN35" s="70"/>
      <c r="AO35" s="70"/>
      <c r="AP35" s="70"/>
      <c r="AQ35" s="70"/>
      <c r="AR35" s="70"/>
      <c r="AS35" s="70"/>
      <c r="AT35" s="70"/>
      <c r="AU35" s="70"/>
      <c r="AV35" s="70"/>
    </row>
    <row r="36" spans="2:48" ht="22.5" customHeight="1" x14ac:dyDescent="0.25">
      <c r="AB36" s="70"/>
      <c r="AC36" s="70"/>
      <c r="AD36" s="70"/>
      <c r="AE36" s="70"/>
      <c r="AF36" s="70"/>
      <c r="AG36" s="70"/>
      <c r="AH36" s="70"/>
      <c r="AI36" s="70"/>
      <c r="AJ36" s="70"/>
      <c r="AK36" s="70"/>
      <c r="AL36" s="70"/>
      <c r="AM36" s="70"/>
      <c r="AN36" s="70"/>
      <c r="AO36" s="70"/>
      <c r="AP36" s="70"/>
      <c r="AQ36" s="70"/>
      <c r="AR36" s="70"/>
      <c r="AS36" s="70"/>
      <c r="AT36" s="70"/>
      <c r="AU36" s="70"/>
      <c r="AV36" s="70"/>
    </row>
    <row r="37" spans="2:48" ht="34.5" customHeight="1" x14ac:dyDescent="0.25">
      <c r="B37" s="96"/>
      <c r="C37" s="10" t="s">
        <v>45</v>
      </c>
      <c r="D37" s="96"/>
      <c r="E37" s="96"/>
      <c r="F37" s="96"/>
      <c r="G37" s="96"/>
      <c r="H37" s="96"/>
      <c r="I37" s="96"/>
      <c r="J37" s="96"/>
      <c r="AB37" s="70"/>
      <c r="AC37" s="70"/>
      <c r="AD37" s="70"/>
      <c r="AE37" s="70"/>
      <c r="AF37" s="70"/>
      <c r="AG37" s="70"/>
      <c r="AH37" s="70"/>
      <c r="AI37" s="70"/>
      <c r="AJ37" s="70"/>
      <c r="AK37" s="70"/>
      <c r="AL37" s="70"/>
      <c r="AM37" s="70"/>
      <c r="AN37" s="70"/>
      <c r="AO37" s="70"/>
      <c r="AP37" s="70"/>
      <c r="AQ37" s="70"/>
      <c r="AR37" s="70"/>
      <c r="AS37" s="70"/>
      <c r="AT37" s="70"/>
      <c r="AU37" s="70"/>
      <c r="AV37" s="70"/>
    </row>
    <row r="38" spans="2:48" ht="13.5" customHeight="1" x14ac:dyDescent="0.25">
      <c r="AB38" s="70"/>
      <c r="AC38" s="70"/>
      <c r="AD38" s="70"/>
      <c r="AE38" s="70"/>
      <c r="AF38" s="70"/>
      <c r="AG38" s="70"/>
      <c r="AH38" s="70"/>
      <c r="AI38" s="70"/>
      <c r="AJ38" s="70"/>
      <c r="AK38" s="70"/>
      <c r="AL38" s="70"/>
      <c r="AM38" s="70"/>
      <c r="AN38" s="70"/>
      <c r="AO38" s="70"/>
      <c r="AP38" s="70"/>
      <c r="AQ38" s="70"/>
      <c r="AR38" s="70"/>
      <c r="AS38" s="70"/>
      <c r="AT38" s="70"/>
      <c r="AU38" s="70"/>
      <c r="AV38" s="70"/>
    </row>
    <row r="39" spans="2:48" ht="13.5" customHeight="1" x14ac:dyDescent="0.25">
      <c r="AB39" s="70"/>
      <c r="AC39" s="70"/>
      <c r="AD39" s="70"/>
      <c r="AE39" s="70"/>
      <c r="AF39" s="70"/>
      <c r="AG39" s="70"/>
      <c r="AH39" s="70"/>
      <c r="AI39" s="70"/>
      <c r="AJ39" s="70"/>
      <c r="AK39" s="70"/>
      <c r="AL39" s="70"/>
      <c r="AM39" s="70"/>
      <c r="AN39" s="70"/>
      <c r="AO39" s="70"/>
      <c r="AP39" s="70"/>
      <c r="AQ39" s="70"/>
      <c r="AR39" s="70"/>
      <c r="AS39" s="70"/>
      <c r="AT39" s="70"/>
      <c r="AU39" s="70"/>
      <c r="AV39" s="70"/>
    </row>
    <row r="40" spans="2:48" hidden="1" x14ac:dyDescent="0.25">
      <c r="AB40" s="70"/>
      <c r="AC40" s="70"/>
      <c r="AD40" s="70"/>
      <c r="AE40" s="70"/>
      <c r="AF40" s="70"/>
      <c r="AG40" s="70"/>
      <c r="AH40" s="70"/>
      <c r="AI40" s="70"/>
      <c r="AJ40" s="70"/>
      <c r="AK40" s="70"/>
      <c r="AL40" s="70"/>
      <c r="AM40" s="70"/>
      <c r="AN40" s="70"/>
      <c r="AO40" s="70"/>
      <c r="AP40" s="70"/>
      <c r="AQ40" s="70"/>
      <c r="AR40" s="70"/>
      <c r="AS40" s="70"/>
      <c r="AT40" s="70"/>
      <c r="AU40" s="70"/>
      <c r="AV40" s="70"/>
    </row>
    <row r="41" spans="2:48" hidden="1" x14ac:dyDescent="0.25">
      <c r="AB41" s="70"/>
      <c r="AC41" s="70"/>
      <c r="AD41" s="70"/>
      <c r="AE41" s="70"/>
      <c r="AF41" s="70"/>
      <c r="AG41" s="70"/>
      <c r="AH41" s="70"/>
      <c r="AI41" s="70"/>
      <c r="AJ41" s="70"/>
      <c r="AK41" s="70"/>
      <c r="AL41" s="70"/>
      <c r="AM41" s="70"/>
      <c r="AN41" s="70"/>
      <c r="AO41" s="70"/>
      <c r="AP41" s="70"/>
      <c r="AQ41" s="70"/>
      <c r="AR41" s="70"/>
      <c r="AS41" s="70"/>
      <c r="AT41" s="70"/>
      <c r="AU41" s="70"/>
      <c r="AV41" s="70"/>
    </row>
    <row r="42" spans="2:48" hidden="1" x14ac:dyDescent="0.25">
      <c r="AB42" s="70"/>
      <c r="AC42" s="70"/>
      <c r="AD42" s="70"/>
      <c r="AE42" s="70"/>
      <c r="AF42" s="70"/>
      <c r="AG42" s="70"/>
      <c r="AH42" s="70"/>
      <c r="AI42" s="70"/>
      <c r="AJ42" s="70"/>
      <c r="AK42" s="70"/>
      <c r="AL42" s="70"/>
      <c r="AM42" s="70"/>
      <c r="AN42" s="70"/>
      <c r="AO42" s="70"/>
      <c r="AP42" s="70"/>
      <c r="AQ42" s="70"/>
      <c r="AR42" s="70"/>
      <c r="AS42" s="70"/>
      <c r="AT42" s="70"/>
      <c r="AU42" s="70"/>
      <c r="AV42" s="70"/>
    </row>
  </sheetData>
  <sheetProtection password="CA1D" sheet="1" objects="1" scenarios="1" selectLockedCells="1"/>
  <mergeCells count="7">
    <mergeCell ref="G20:I20"/>
    <mergeCell ref="G22:I22"/>
    <mergeCell ref="G24:I24"/>
    <mergeCell ref="I30:J30"/>
    <mergeCell ref="G10:I10"/>
    <mergeCell ref="G14:I14"/>
    <mergeCell ref="G16:I16"/>
  </mergeCells>
  <dataValidations count="6">
    <dataValidation type="list" allowBlank="1" showInputMessage="1" showErrorMessage="1" sqref="E10">
      <formula1>$AB$9:$AB$14</formula1>
    </dataValidation>
    <dataValidation type="list" allowBlank="1" showInputMessage="1" showErrorMessage="1" sqref="E12">
      <formula1>$AJ$11:$AJ$14</formula1>
    </dataValidation>
    <dataValidation type="list" allowBlank="1" showInputMessage="1" showErrorMessage="1" sqref="E14">
      <formula1>$AO$10:$AO$13</formula1>
    </dataValidation>
    <dataValidation type="list" allowBlank="1" showInputMessage="1" showErrorMessage="1" sqref="E28 E30 E32 E34">
      <formula1>$AE$29:$AE$31</formula1>
    </dataValidation>
    <dataValidation type="list" allowBlank="1" showInputMessage="1" showErrorMessage="1" sqref="E16">
      <formula1>$AB$20:$AB$22</formula1>
    </dataValidation>
    <dataValidation type="whole" allowBlank="1" showInputMessage="1" showErrorMessage="1" sqref="E20">
      <formula1>0</formula1>
      <formula2>1000000000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election activeCell="C20" sqref="C20"/>
    </sheetView>
  </sheetViews>
  <sheetFormatPr defaultColWidth="9.140625" defaultRowHeight="25.5" customHeight="1" x14ac:dyDescent="0.25"/>
  <cols>
    <col min="1" max="1" width="2.140625" style="113" customWidth="1"/>
    <col min="2" max="2" width="35" style="113" customWidth="1"/>
    <col min="3" max="3" width="11.7109375" style="113" customWidth="1"/>
    <col min="4" max="4" width="13.7109375" style="115" customWidth="1"/>
    <col min="5" max="5" width="21" style="115" customWidth="1"/>
    <col min="6" max="6" width="6.28515625" style="113" hidden="1" customWidth="1"/>
    <col min="7" max="7" width="19" style="113" customWidth="1"/>
    <col min="8" max="16" width="8.5703125" style="113" customWidth="1"/>
    <col min="17" max="17" width="2.7109375" style="113" customWidth="1"/>
    <col min="18" max="25" width="2.140625" style="113" customWidth="1"/>
    <col min="26" max="16384" width="9.140625" style="113"/>
  </cols>
  <sheetData>
    <row r="1" spans="1:17" ht="25.5" customHeight="1" x14ac:dyDescent="0.25">
      <c r="A1" s="201"/>
      <c r="B1" s="213" t="s">
        <v>246</v>
      </c>
      <c r="C1" s="213"/>
      <c r="D1" s="202"/>
      <c r="E1" s="202"/>
      <c r="F1" s="553"/>
      <c r="G1" s="200"/>
      <c r="H1" s="200"/>
      <c r="I1" s="200"/>
      <c r="J1" s="200"/>
      <c r="K1" s="200"/>
      <c r="L1" s="200"/>
      <c r="M1" s="200"/>
      <c r="N1" s="200"/>
      <c r="O1" s="200"/>
      <c r="P1" s="200"/>
      <c r="Q1" s="201"/>
    </row>
    <row r="2" spans="1:17" ht="48.75" customHeight="1" thickBot="1" x14ac:dyDescent="0.3">
      <c r="A2" s="221"/>
      <c r="B2" s="557" t="s">
        <v>249</v>
      </c>
      <c r="C2" s="557"/>
      <c r="D2" s="558"/>
      <c r="E2" s="558"/>
      <c r="F2" s="554"/>
      <c r="G2" s="200"/>
      <c r="H2" s="200"/>
      <c r="I2" s="200"/>
      <c r="J2" s="200"/>
      <c r="K2" s="200"/>
      <c r="L2" s="200"/>
      <c r="M2" s="200"/>
      <c r="N2" s="200"/>
      <c r="O2" s="200"/>
      <c r="P2" s="200"/>
      <c r="Q2" s="201"/>
    </row>
    <row r="3" spans="1:17" ht="34.5" customHeight="1" thickTop="1" thickBot="1" x14ac:dyDescent="0.3">
      <c r="A3" s="201"/>
      <c r="B3" s="189" t="s">
        <v>229</v>
      </c>
      <c r="C3" s="191"/>
      <c r="D3" s="555" t="s">
        <v>260</v>
      </c>
      <c r="E3" s="556"/>
      <c r="F3" s="199"/>
      <c r="G3" s="201"/>
      <c r="H3" s="209" t="s">
        <v>261</v>
      </c>
      <c r="I3" s="203"/>
      <c r="J3" s="203"/>
      <c r="K3" s="203"/>
      <c r="L3" s="203"/>
      <c r="M3" s="203"/>
      <c r="N3" s="203"/>
      <c r="O3" s="203"/>
      <c r="P3" s="203"/>
      <c r="Q3" s="201"/>
    </row>
    <row r="4" spans="1:17" ht="6" customHeight="1" thickTop="1" x14ac:dyDescent="0.25">
      <c r="A4" s="201"/>
      <c r="B4" s="200"/>
      <c r="C4" s="316"/>
      <c r="D4" s="315"/>
      <c r="E4" s="317"/>
      <c r="F4" s="318"/>
      <c r="G4" s="201"/>
      <c r="H4" s="316"/>
      <c r="I4" s="200"/>
      <c r="J4" s="200"/>
      <c r="K4" s="200"/>
      <c r="L4" s="200"/>
      <c r="M4" s="200"/>
      <c r="N4" s="200"/>
      <c r="O4" s="200"/>
      <c r="P4" s="200"/>
      <c r="Q4" s="201"/>
    </row>
    <row r="5" spans="1:17" s="220" customFormat="1" ht="45" x14ac:dyDescent="0.25">
      <c r="A5" s="215"/>
      <c r="B5" s="216" t="s">
        <v>233</v>
      </c>
      <c r="C5" s="216" t="s">
        <v>235</v>
      </c>
      <c r="D5" s="217" t="s">
        <v>253</v>
      </c>
      <c r="E5" s="217" t="s">
        <v>250</v>
      </c>
      <c r="F5" s="218"/>
      <c r="G5" s="219" t="s">
        <v>254</v>
      </c>
      <c r="H5" s="219" t="s">
        <v>14</v>
      </c>
      <c r="I5" s="219" t="s">
        <v>15</v>
      </c>
      <c r="J5" s="219" t="s">
        <v>16</v>
      </c>
      <c r="K5" s="219" t="s">
        <v>17</v>
      </c>
      <c r="L5" s="219" t="s">
        <v>18</v>
      </c>
      <c r="M5" s="219" t="s">
        <v>19</v>
      </c>
      <c r="N5" s="219" t="s">
        <v>20</v>
      </c>
      <c r="O5" s="219" t="s">
        <v>21</v>
      </c>
      <c r="P5" s="219" t="s">
        <v>22</v>
      </c>
      <c r="Q5" s="215"/>
    </row>
    <row r="6" spans="1:17" ht="30" x14ac:dyDescent="0.25">
      <c r="A6" s="201"/>
      <c r="B6" s="192" t="s">
        <v>241</v>
      </c>
      <c r="C6" s="192" t="s">
        <v>227</v>
      </c>
      <c r="D6" s="204"/>
      <c r="E6" s="205">
        <v>0.8</v>
      </c>
      <c r="F6" s="183">
        <f>IF(D6&gt;0,D6,E6*('Default values'!D4))</f>
        <v>52000</v>
      </c>
      <c r="G6" s="222">
        <f>F6</f>
        <v>52000</v>
      </c>
      <c r="H6" s="207">
        <v>12000</v>
      </c>
      <c r="I6" s="207"/>
      <c r="J6" s="207"/>
      <c r="K6" s="207"/>
      <c r="L6" s="207"/>
      <c r="M6" s="207"/>
      <c r="N6" s="207"/>
      <c r="O6" s="207"/>
      <c r="P6" s="207"/>
      <c r="Q6" s="201"/>
    </row>
    <row r="7" spans="1:17" ht="15.75" x14ac:dyDescent="0.25">
      <c r="A7" s="201"/>
      <c r="B7" s="192" t="s">
        <v>242</v>
      </c>
      <c r="C7" s="192" t="s">
        <v>234</v>
      </c>
      <c r="D7" s="204">
        <v>200</v>
      </c>
      <c r="E7" s="205">
        <v>0.2</v>
      </c>
      <c r="F7" s="183">
        <f>IF(D7&gt;0,D7,E7*('Default values'!D5))</f>
        <v>200</v>
      </c>
      <c r="G7" s="222">
        <f>F7</f>
        <v>200</v>
      </c>
      <c r="H7" s="207"/>
      <c r="I7" s="207"/>
      <c r="J7" s="207"/>
      <c r="K7" s="207"/>
      <c r="L7" s="207"/>
      <c r="M7" s="207"/>
      <c r="N7" s="207"/>
      <c r="O7" s="207"/>
      <c r="P7" s="207"/>
      <c r="Q7" s="201"/>
    </row>
    <row r="8" spans="1:17" ht="30" x14ac:dyDescent="0.25">
      <c r="A8" s="201"/>
      <c r="B8" s="193" t="s">
        <v>230</v>
      </c>
      <c r="C8" s="193" t="s">
        <v>234</v>
      </c>
      <c r="D8" s="204"/>
      <c r="E8" s="205">
        <v>0.1</v>
      </c>
      <c r="F8" s="184">
        <f>IF(D8&gt;0,D8,E8*('Default values'!D5))</f>
        <v>2500</v>
      </c>
      <c r="G8" s="223">
        <f t="shared" ref="G8" si="0">F8</f>
        <v>2500</v>
      </c>
      <c r="H8" s="208"/>
      <c r="I8" s="208"/>
      <c r="J8" s="208"/>
      <c r="K8" s="208"/>
      <c r="L8" s="208"/>
      <c r="M8" s="208"/>
      <c r="N8" s="208"/>
      <c r="O8" s="208"/>
      <c r="P8" s="208"/>
      <c r="Q8" s="201"/>
    </row>
    <row r="9" spans="1:17" ht="15.75" x14ac:dyDescent="0.25">
      <c r="A9" s="201"/>
      <c r="B9" s="194" t="s">
        <v>231</v>
      </c>
      <c r="C9" s="193" t="s">
        <v>234</v>
      </c>
      <c r="D9" s="206"/>
      <c r="E9" s="206">
        <v>0</v>
      </c>
      <c r="F9" s="184">
        <f>IF(D9&gt;0,D9,E9*('Default values'!D5))</f>
        <v>0</v>
      </c>
      <c r="G9" s="223">
        <f t="shared" ref="G9" si="1">F9</f>
        <v>0</v>
      </c>
      <c r="H9" s="208"/>
      <c r="I9" s="208"/>
      <c r="J9" s="208"/>
      <c r="K9" s="208"/>
      <c r="L9" s="208"/>
      <c r="M9" s="208"/>
      <c r="N9" s="208"/>
      <c r="O9" s="208"/>
      <c r="P9" s="208"/>
      <c r="Q9" s="201"/>
    </row>
    <row r="10" spans="1:17" ht="15.75" x14ac:dyDescent="0.25">
      <c r="A10" s="201"/>
      <c r="B10" s="194" t="s">
        <v>232</v>
      </c>
      <c r="C10" s="193" t="s">
        <v>234</v>
      </c>
      <c r="D10" s="205"/>
      <c r="E10" s="205">
        <v>0</v>
      </c>
      <c r="F10" s="184">
        <f>IF(D10&gt;0,D10,E10*('Default values'!D5))</f>
        <v>0</v>
      </c>
      <c r="G10" s="223">
        <f t="shared" ref="G10" si="2">F10</f>
        <v>0</v>
      </c>
      <c r="H10" s="208"/>
      <c r="I10" s="208"/>
      <c r="J10" s="208"/>
      <c r="K10" s="208"/>
      <c r="L10" s="208"/>
      <c r="M10" s="208"/>
      <c r="N10" s="208"/>
      <c r="O10" s="208"/>
      <c r="P10" s="208"/>
      <c r="Q10" s="201"/>
    </row>
    <row r="11" spans="1:17" ht="6" customHeight="1" x14ac:dyDescent="0.25">
      <c r="A11" s="201"/>
      <c r="B11" s="325"/>
      <c r="C11" s="326"/>
      <c r="D11" s="327"/>
      <c r="E11" s="327"/>
      <c r="F11" s="328"/>
      <c r="G11" s="329"/>
      <c r="H11" s="330"/>
      <c r="I11" s="330"/>
      <c r="J11" s="330"/>
      <c r="K11" s="330"/>
      <c r="L11" s="330"/>
      <c r="M11" s="330"/>
      <c r="N11" s="330"/>
      <c r="O11" s="330"/>
      <c r="P11" s="330"/>
      <c r="Q11" s="201"/>
    </row>
    <row r="12" spans="1:17" ht="35.25" customHeight="1" x14ac:dyDescent="0.25">
      <c r="A12" s="201"/>
      <c r="B12" s="319" t="s">
        <v>248</v>
      </c>
      <c r="C12" s="320"/>
      <c r="D12" s="321"/>
      <c r="E12" s="321"/>
      <c r="F12" s="322"/>
      <c r="G12" s="323"/>
      <c r="H12" s="324"/>
      <c r="I12" s="324"/>
      <c r="J12" s="324"/>
      <c r="K12" s="324"/>
      <c r="L12" s="324"/>
      <c r="M12" s="324"/>
      <c r="N12" s="324"/>
      <c r="O12" s="324"/>
      <c r="P12" s="324"/>
      <c r="Q12" s="201"/>
    </row>
    <row r="13" spans="1:17" ht="30" x14ac:dyDescent="0.25">
      <c r="A13" s="201"/>
      <c r="B13" s="194" t="s">
        <v>236</v>
      </c>
      <c r="C13" s="194"/>
      <c r="D13" s="205"/>
      <c r="E13" s="196"/>
      <c r="F13" s="197">
        <v>0</v>
      </c>
      <c r="G13" s="223">
        <f t="shared" ref="G13" si="3">F13</f>
        <v>0</v>
      </c>
      <c r="H13" s="208"/>
      <c r="I13" s="208"/>
      <c r="J13" s="208"/>
      <c r="K13" s="208"/>
      <c r="L13" s="208"/>
      <c r="M13" s="208"/>
      <c r="N13" s="208"/>
      <c r="O13" s="208"/>
      <c r="P13" s="208"/>
      <c r="Q13" s="201"/>
    </row>
    <row r="14" spans="1:17" ht="30" x14ac:dyDescent="0.25">
      <c r="A14" s="201"/>
      <c r="B14" s="193" t="s">
        <v>237</v>
      </c>
      <c r="C14" s="193"/>
      <c r="D14" s="205"/>
      <c r="E14" s="196"/>
      <c r="F14" s="197">
        <v>1000</v>
      </c>
      <c r="G14" s="223">
        <f t="shared" ref="G14" si="4">F14</f>
        <v>1000</v>
      </c>
      <c r="H14" s="208"/>
      <c r="I14" s="208"/>
      <c r="J14" s="208"/>
      <c r="K14" s="208"/>
      <c r="L14" s="208"/>
      <c r="M14" s="208"/>
      <c r="N14" s="208"/>
      <c r="O14" s="208"/>
      <c r="P14" s="208"/>
      <c r="Q14" s="201"/>
    </row>
    <row r="15" spans="1:17" ht="15.75" x14ac:dyDescent="0.25">
      <c r="A15" s="201"/>
      <c r="B15" s="194" t="s">
        <v>238</v>
      </c>
      <c r="C15" s="194"/>
      <c r="D15" s="205"/>
      <c r="E15" s="196"/>
      <c r="F15" s="197">
        <v>0</v>
      </c>
      <c r="G15" s="223">
        <f>F15</f>
        <v>0</v>
      </c>
      <c r="H15" s="208"/>
      <c r="I15" s="208"/>
      <c r="J15" s="208"/>
      <c r="K15" s="208"/>
      <c r="L15" s="208"/>
      <c r="M15" s="208"/>
      <c r="N15" s="208"/>
      <c r="O15" s="208"/>
      <c r="P15" s="208"/>
      <c r="Q15" s="201"/>
    </row>
    <row r="16" spans="1:17" ht="30" x14ac:dyDescent="0.25">
      <c r="A16" s="201"/>
      <c r="B16" s="194" t="s">
        <v>239</v>
      </c>
      <c r="C16" s="194"/>
      <c r="D16" s="205"/>
      <c r="E16" s="196"/>
      <c r="F16" s="197">
        <v>6000</v>
      </c>
      <c r="G16" s="223">
        <f t="shared" ref="G16" si="5">F16</f>
        <v>6000</v>
      </c>
      <c r="H16" s="208"/>
      <c r="I16" s="208"/>
      <c r="J16" s="208"/>
      <c r="K16" s="208"/>
      <c r="L16" s="208"/>
      <c r="M16" s="208"/>
      <c r="N16" s="208"/>
      <c r="O16" s="208"/>
      <c r="P16" s="208"/>
      <c r="Q16" s="201"/>
    </row>
    <row r="17" spans="1:17" ht="15.75" x14ac:dyDescent="0.25">
      <c r="A17" s="201"/>
      <c r="B17" s="194" t="s">
        <v>240</v>
      </c>
      <c r="C17" s="194"/>
      <c r="D17" s="205"/>
      <c r="E17" s="196"/>
      <c r="F17" s="197"/>
      <c r="G17" s="223"/>
      <c r="H17" s="208"/>
      <c r="I17" s="208"/>
      <c r="J17" s="208"/>
      <c r="K17" s="208"/>
      <c r="L17" s="208"/>
      <c r="M17" s="208"/>
      <c r="N17" s="208"/>
      <c r="O17" s="208"/>
      <c r="P17" s="208"/>
      <c r="Q17" s="201"/>
    </row>
    <row r="18" spans="1:17" ht="15.75" x14ac:dyDescent="0.25">
      <c r="A18" s="201"/>
      <c r="B18" s="194" t="s">
        <v>243</v>
      </c>
      <c r="C18" s="194"/>
      <c r="D18" s="205"/>
      <c r="E18" s="196"/>
      <c r="F18" s="197">
        <v>0</v>
      </c>
      <c r="G18" s="223">
        <f t="shared" ref="G18" si="6">F18</f>
        <v>0</v>
      </c>
      <c r="H18" s="208"/>
      <c r="I18" s="208"/>
      <c r="J18" s="208"/>
      <c r="K18" s="208"/>
      <c r="L18" s="208"/>
      <c r="M18" s="208"/>
      <c r="N18" s="208"/>
      <c r="O18" s="208"/>
      <c r="P18" s="208"/>
      <c r="Q18" s="201"/>
    </row>
    <row r="19" spans="1:17" ht="15.75" x14ac:dyDescent="0.25">
      <c r="A19" s="201"/>
      <c r="B19" s="194" t="s">
        <v>244</v>
      </c>
      <c r="C19" s="194"/>
      <c r="D19" s="205"/>
      <c r="E19" s="196"/>
      <c r="F19" s="197">
        <v>0</v>
      </c>
      <c r="G19" s="223">
        <f t="shared" ref="G19" si="7">F19</f>
        <v>0</v>
      </c>
      <c r="H19" s="208"/>
      <c r="I19" s="208"/>
      <c r="J19" s="208"/>
      <c r="K19" s="208"/>
      <c r="L19" s="208"/>
      <c r="M19" s="208"/>
      <c r="N19" s="208"/>
      <c r="O19" s="208"/>
      <c r="P19" s="208"/>
      <c r="Q19" s="201"/>
    </row>
    <row r="20" spans="1:17" ht="15.75" x14ac:dyDescent="0.25">
      <c r="A20" s="201"/>
      <c r="B20" s="194" t="s">
        <v>245</v>
      </c>
      <c r="C20" s="194"/>
      <c r="D20" s="205"/>
      <c r="E20" s="196"/>
      <c r="F20" s="197">
        <v>0</v>
      </c>
      <c r="G20" s="223">
        <f t="shared" ref="G20" si="8">F20</f>
        <v>0</v>
      </c>
      <c r="H20" s="208"/>
      <c r="I20" s="208"/>
      <c r="J20" s="208"/>
      <c r="K20" s="208"/>
      <c r="L20" s="208"/>
      <c r="M20" s="208"/>
      <c r="N20" s="208"/>
      <c r="O20" s="208"/>
      <c r="P20" s="208"/>
      <c r="Q20" s="201"/>
    </row>
    <row r="21" spans="1:17" ht="15.75" x14ac:dyDescent="0.25">
      <c r="A21" s="201"/>
      <c r="B21" s="194" t="s">
        <v>247</v>
      </c>
      <c r="C21" s="194"/>
      <c r="D21" s="206"/>
      <c r="E21" s="198"/>
      <c r="F21" s="197">
        <v>2000</v>
      </c>
      <c r="G21" s="223">
        <f t="shared" ref="G21" si="9">F21</f>
        <v>2000</v>
      </c>
      <c r="H21" s="208"/>
      <c r="I21" s="208"/>
      <c r="J21" s="208"/>
      <c r="K21" s="208"/>
      <c r="L21" s="208"/>
      <c r="M21" s="208"/>
      <c r="N21" s="208"/>
      <c r="O21" s="208"/>
      <c r="P21" s="208"/>
      <c r="Q21" s="201"/>
    </row>
    <row r="22" spans="1:17" ht="6" customHeight="1" x14ac:dyDescent="0.25">
      <c r="A22" s="201"/>
      <c r="B22" s="331"/>
      <c r="C22" s="332"/>
      <c r="D22" s="333"/>
      <c r="E22" s="333"/>
      <c r="F22" s="328"/>
      <c r="G22" s="329"/>
      <c r="H22" s="330"/>
      <c r="I22" s="330"/>
      <c r="J22" s="330"/>
      <c r="K22" s="330"/>
      <c r="L22" s="330"/>
      <c r="M22" s="330"/>
      <c r="N22" s="330"/>
      <c r="O22" s="330"/>
      <c r="P22" s="330"/>
      <c r="Q22" s="201"/>
    </row>
    <row r="23" spans="1:17" ht="15.75" x14ac:dyDescent="0.25">
      <c r="A23" s="201"/>
      <c r="B23" s="334"/>
      <c r="C23" s="334"/>
      <c r="D23" s="335"/>
      <c r="E23" s="335"/>
      <c r="F23" s="197"/>
      <c r="G23" s="219" t="s">
        <v>13</v>
      </c>
      <c r="H23" s="219" t="s">
        <v>14</v>
      </c>
      <c r="I23" s="219" t="s">
        <v>15</v>
      </c>
      <c r="J23" s="219" t="s">
        <v>16</v>
      </c>
      <c r="K23" s="219" t="s">
        <v>17</v>
      </c>
      <c r="L23" s="219" t="s">
        <v>18</v>
      </c>
      <c r="M23" s="219" t="s">
        <v>19</v>
      </c>
      <c r="N23" s="219" t="s">
        <v>20</v>
      </c>
      <c r="O23" s="219" t="s">
        <v>21</v>
      </c>
      <c r="P23" s="219" t="s">
        <v>22</v>
      </c>
      <c r="Q23" s="201"/>
    </row>
    <row r="24" spans="1:17" ht="32.25" customHeight="1" x14ac:dyDescent="0.25">
      <c r="A24" s="201"/>
      <c r="B24" s="185" t="s">
        <v>67</v>
      </c>
      <c r="C24" s="185"/>
      <c r="D24" s="186"/>
      <c r="E24" s="195"/>
      <c r="F24" s="187">
        <f>SUM(F14:F21,F6:F10)</f>
        <v>63700</v>
      </c>
      <c r="G24" s="188">
        <f t="shared" ref="G24:P24" si="10">SUM(G6:G21)</f>
        <v>63700</v>
      </c>
      <c r="H24" s="188">
        <f t="shared" si="10"/>
        <v>12000</v>
      </c>
      <c r="I24" s="188">
        <f t="shared" si="10"/>
        <v>0</v>
      </c>
      <c r="J24" s="188">
        <f t="shared" si="10"/>
        <v>0</v>
      </c>
      <c r="K24" s="188">
        <f t="shared" si="10"/>
        <v>0</v>
      </c>
      <c r="L24" s="188">
        <f t="shared" si="10"/>
        <v>0</v>
      </c>
      <c r="M24" s="188">
        <f t="shared" si="10"/>
        <v>0</v>
      </c>
      <c r="N24" s="188">
        <f t="shared" si="10"/>
        <v>0</v>
      </c>
      <c r="O24" s="188">
        <f t="shared" si="10"/>
        <v>0</v>
      </c>
      <c r="P24" s="188">
        <f t="shared" si="10"/>
        <v>0</v>
      </c>
      <c r="Q24" s="201"/>
    </row>
    <row r="25" spans="1:17" ht="25.5" customHeight="1" x14ac:dyDescent="0.25">
      <c r="A25" s="201"/>
      <c r="B25" s="200"/>
      <c r="C25" s="200"/>
      <c r="D25" s="202"/>
      <c r="E25" s="202"/>
      <c r="F25" s="200"/>
      <c r="G25" s="200"/>
      <c r="H25" s="200"/>
      <c r="I25" s="200"/>
      <c r="J25" s="200"/>
      <c r="K25" s="200"/>
      <c r="L25" s="200"/>
      <c r="M25" s="200"/>
      <c r="N25" s="212" t="s">
        <v>252</v>
      </c>
      <c r="O25" s="116"/>
      <c r="P25" s="190">
        <f>NPV('Set-up'!E22,G24:P24)</f>
        <v>72748.022124203606</v>
      </c>
      <c r="Q25" s="201"/>
    </row>
    <row r="26" spans="1:17" ht="25.5" customHeight="1" x14ac:dyDescent="0.25">
      <c r="A26" s="201"/>
      <c r="B26" s="214" t="s">
        <v>251</v>
      </c>
      <c r="C26" s="210"/>
      <c r="D26" s="211"/>
      <c r="E26" s="211"/>
      <c r="F26" s="201"/>
      <c r="G26" s="201"/>
      <c r="H26" s="201"/>
      <c r="I26" s="201"/>
      <c r="J26" s="201"/>
      <c r="K26" s="201"/>
      <c r="L26" s="201"/>
      <c r="M26" s="201"/>
      <c r="N26" s="201"/>
      <c r="O26" s="201"/>
      <c r="P26" s="201"/>
      <c r="Q26" s="201"/>
    </row>
    <row r="27" spans="1:17" ht="25.5" customHeight="1" x14ac:dyDescent="0.35">
      <c r="A27" s="152"/>
      <c r="C27" s="41"/>
    </row>
  </sheetData>
  <sheetProtection selectLockedCells="1"/>
  <mergeCells count="3">
    <mergeCell ref="F1:F2"/>
    <mergeCell ref="D3:E3"/>
    <mergeCell ref="B2:E2"/>
  </mergeCells>
  <dataValidations xWindow="121" yWindow="294" count="17">
    <dataValidation type="decimal" errorStyle="warning" allowBlank="1" showInputMessage="1" showErrorMessage="1" error="Number Required." sqref="G6:P22 F13:F23 F6:F11">
      <formula1>0</formula1>
      <formula2>100000000</formula2>
    </dataValidation>
    <dataValidation allowBlank="1" showInputMessage="1" showErrorMessage="1" promptTitle="Staff costs: Project planning" prompt="Total staff costs related to planning the CS monitoring (salary plus overheads for senior staff etc.)" sqref="C6:C7"/>
    <dataValidation allowBlank="1" showInputMessage="1" showErrorMessage="1" promptTitle="Staff costs: Coordinating..." prompt="Staff costs of time allocated to the specific citizen science project/monitoring (salary plus overheads for junior staff etc.)" sqref="C8:C11 C22"/>
    <dataValidation allowBlank="1" showInputMessage="1" showErrorMessage="1" promptTitle="Staff costs: Validation" prompt="Additional staff costs for quality assurance checks / data verification" sqref="B9"/>
    <dataValidation allowBlank="1" showInputMessage="1" showErrorMessage="1" promptTitle="Staff costs: Other" prompt="Another costs staff costs not included above. (For example the cost of support workers.)" sqref="B10:B11 B22"/>
    <dataValidation allowBlank="1" showInputMessage="1" showErrorMessage="1" promptTitle="Other costs: Recruitment..." prompt="Cost of attending events, printing leaflets/posters etc., for recruitment and promotion" sqref="B13"/>
    <dataValidation allowBlank="1" showInputMessage="1" showErrorMessage="1" promptTitle="Other costs: Coordinating..." prompt="Non-cost costs invovled in volunteer communications (e.g. newsletter distribution) including office expenses &amp; travel to meetings for the project" sqref="B14"/>
    <dataValidation allowBlank="1" showInputMessage="1" showErrorMessage="1" promptTitle="Other costs: Training..." prompt="Cost of room hire, materials, food &amp; drink if provided, staff time (unless already included, above)/fees paid to external trainers" sqref="B15"/>
    <dataValidation allowBlank="1" showInputMessage="1" showErrorMessage="1" promptTitle="Other costs: IT maintenance" prompt="Maintaining working IT systems, resolving errors, including updates for apps" sqref="B17"/>
    <dataValidation allowBlank="1" showInputMessage="1" showErrorMessage="1" promptTitle="Other costs: IT systems" prompt="IT development costs, including websites, online databases and apps" sqref="B16"/>
    <dataValidation allowBlank="1" showInputMessage="1" showErrorMessage="1" promptTitle="Staff costs: Coordinating..." prompt="Staff costs for time allocated to coordinating and supporting volunteers, including production of training materials, newsletters and answering queries" sqref="B8"/>
    <dataValidation allowBlank="1" showInputMessage="1" showErrorMessage="1" promptTitle="Staff costs: Project planning" prompt="Total staff costs related to planning and initiation of the project" sqref="B6"/>
    <dataValidation allowBlank="1" showInputMessage="1" showErrorMessage="1" promptTitle="Staff costs: Project development" prompt="Staff costs related to development of the project including producing and testing instructions" sqref="B7"/>
    <dataValidation allowBlank="1" showInputMessage="1" showErrorMessage="1" promptTitle="Other costs: Equipment..." prompt="Equipment, supplies or protective clothing provided to volunteers, over and above that which staff/contractors would use" sqref="B18"/>
    <dataValidation allowBlank="1" showInputMessage="1" showErrorMessage="1" promptTitle="Other costs: Volunteer expenses" prompt="Travel and subsistence expenses that can be claimed by volunteers " sqref="B19"/>
    <dataValidation allowBlank="1" showInputMessage="1" showErrorMessage="1" promptTitle="Other costs: insurance" prompt="Cost of the volunteer insurance policy or a percentage of the organisation's overall insurance policy to cover volunteers" sqref="B20"/>
    <dataValidation allowBlank="1" showInputMessage="1" showErrorMessage="1" promptTitle="Other costs: Other" prompt="Any other expenses not included above" sqref="B21 B23"/>
  </dataValidations>
  <pageMargins left="0.70866141732283472" right="0.70866141732283472" top="0.37" bottom="0.23" header="0.23" footer="0.17"/>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5"/>
  <sheetViews>
    <sheetView showGridLines="0" topLeftCell="B4" zoomScaleNormal="100" workbookViewId="0">
      <selection activeCell="D19" sqref="D19"/>
    </sheetView>
  </sheetViews>
  <sheetFormatPr defaultColWidth="10.28515625" defaultRowHeight="0" customHeight="1" zeroHeight="1" x14ac:dyDescent="0.25"/>
  <cols>
    <col min="1" max="1" width="3.28515625" style="113" customWidth="1"/>
    <col min="2" max="2" width="16.85546875" style="113" customWidth="1"/>
    <col min="3" max="3" width="14.42578125" style="115" customWidth="1"/>
    <col min="4" max="4" width="14.5703125" style="113" customWidth="1"/>
    <col min="5" max="5" width="13" style="113" customWidth="1"/>
    <col min="6" max="6" width="12.7109375" style="113" customWidth="1"/>
    <col min="7" max="7" width="16.5703125" style="113" customWidth="1"/>
    <col min="8" max="8" width="22.42578125" style="113" customWidth="1"/>
    <col min="9" max="9" width="1.28515625" style="113" customWidth="1"/>
    <col min="10" max="18" width="7.5703125" style="113" customWidth="1"/>
    <col min="19" max="19" width="10.7109375" style="113" customWidth="1"/>
    <col min="20" max="24" width="11.42578125" style="113" customWidth="1"/>
    <col min="25" max="16384" width="10.28515625" style="113"/>
  </cols>
  <sheetData>
    <row r="1" spans="1:19" ht="30" customHeight="1" x14ac:dyDescent="0.25">
      <c r="A1" s="224"/>
      <c r="B1" s="225" t="s">
        <v>246</v>
      </c>
      <c r="C1" s="226"/>
      <c r="D1" s="224"/>
      <c r="E1" s="224"/>
      <c r="F1" s="224"/>
      <c r="G1" s="224"/>
      <c r="H1" s="224"/>
      <c r="I1" s="224"/>
      <c r="J1" s="224"/>
      <c r="K1" s="224"/>
      <c r="L1" s="224"/>
      <c r="M1" s="224"/>
      <c r="N1" s="224"/>
      <c r="O1" s="224"/>
      <c r="P1" s="224"/>
      <c r="Q1" s="224"/>
      <c r="R1" s="224"/>
      <c r="S1" s="224"/>
    </row>
    <row r="2" spans="1:19" ht="37.5" customHeight="1" thickBot="1" x14ac:dyDescent="0.3">
      <c r="A2" s="367"/>
      <c r="B2" s="365" t="s">
        <v>68</v>
      </c>
      <c r="C2" s="366"/>
      <c r="D2" s="366"/>
      <c r="E2" s="366"/>
      <c r="F2" s="366"/>
      <c r="G2" s="366"/>
      <c r="H2" s="367"/>
      <c r="I2" s="367"/>
      <c r="J2" s="224"/>
      <c r="K2" s="228"/>
      <c r="L2" s="228"/>
      <c r="M2" s="228"/>
      <c r="N2" s="224"/>
      <c r="O2" s="224"/>
      <c r="P2" s="224"/>
      <c r="Q2" s="224"/>
      <c r="R2" s="224"/>
      <c r="S2" s="224"/>
    </row>
    <row r="3" spans="1:19" ht="46.5" thickTop="1" thickBot="1" x14ac:dyDescent="0.3">
      <c r="A3" s="224"/>
      <c r="B3" s="224"/>
      <c r="C3" s="224"/>
      <c r="D3" s="285"/>
      <c r="E3" s="285"/>
      <c r="F3" s="286"/>
      <c r="G3" s="286"/>
      <c r="H3" s="304" t="s">
        <v>280</v>
      </c>
      <c r="I3" s="224"/>
      <c r="J3" s="565" t="s">
        <v>275</v>
      </c>
      <c r="K3" s="566"/>
      <c r="L3" s="566"/>
      <c r="M3" s="566"/>
      <c r="N3" s="566"/>
      <c r="O3" s="566"/>
      <c r="P3" s="566"/>
      <c r="Q3" s="566"/>
      <c r="R3" s="566"/>
      <c r="S3" s="224"/>
    </row>
    <row r="4" spans="1:19" ht="76.5" thickTop="1" thickBot="1" x14ac:dyDescent="0.3">
      <c r="A4" s="224"/>
      <c r="B4" s="271" t="s">
        <v>267</v>
      </c>
      <c r="C4" s="271" t="s">
        <v>268</v>
      </c>
      <c r="D4" s="284" t="s">
        <v>279</v>
      </c>
      <c r="E4" s="284" t="s">
        <v>278</v>
      </c>
      <c r="F4" s="284" t="s">
        <v>276</v>
      </c>
      <c r="G4" s="284" t="s">
        <v>277</v>
      </c>
      <c r="H4" s="305" t="s">
        <v>269</v>
      </c>
      <c r="I4" s="287"/>
      <c r="J4" s="288" t="s">
        <v>14</v>
      </c>
      <c r="K4" s="289" t="s">
        <v>15</v>
      </c>
      <c r="L4" s="289" t="s">
        <v>16</v>
      </c>
      <c r="M4" s="289" t="s">
        <v>17</v>
      </c>
      <c r="N4" s="289" t="s">
        <v>18</v>
      </c>
      <c r="O4" s="289" t="s">
        <v>19</v>
      </c>
      <c r="P4" s="289" t="s">
        <v>20</v>
      </c>
      <c r="Q4" s="289" t="s">
        <v>21</v>
      </c>
      <c r="R4" s="289" t="s">
        <v>22</v>
      </c>
      <c r="S4" s="224"/>
    </row>
    <row r="5" spans="1:19" ht="34.5" thickTop="1" thickBot="1" x14ac:dyDescent="0.45">
      <c r="A5" s="258"/>
      <c r="B5" s="300" t="s">
        <v>265</v>
      </c>
      <c r="C5" s="336" t="s">
        <v>218</v>
      </c>
      <c r="D5" s="337">
        <v>22</v>
      </c>
      <c r="E5" s="336">
        <v>1</v>
      </c>
      <c r="F5" s="338">
        <v>1</v>
      </c>
      <c r="G5" s="339">
        <v>1</v>
      </c>
      <c r="H5" s="340">
        <v>200</v>
      </c>
      <c r="I5" s="341"/>
      <c r="J5" s="342">
        <v>500</v>
      </c>
      <c r="K5" s="336">
        <v>500</v>
      </c>
      <c r="L5" s="299"/>
      <c r="M5" s="299"/>
      <c r="N5" s="299"/>
      <c r="O5" s="299"/>
      <c r="P5" s="299"/>
      <c r="Q5" s="299"/>
      <c r="R5" s="299"/>
      <c r="S5" s="224"/>
    </row>
    <row r="6" spans="1:19" ht="17.25" customHeight="1" thickTop="1" x14ac:dyDescent="0.25">
      <c r="A6" s="224"/>
      <c r="B6" s="301" t="s">
        <v>217</v>
      </c>
      <c r="C6" s="290" t="s">
        <v>218</v>
      </c>
      <c r="D6" s="291">
        <v>22</v>
      </c>
      <c r="E6" s="292">
        <v>0.5</v>
      </c>
      <c r="F6" s="293">
        <v>1</v>
      </c>
      <c r="G6" s="294">
        <v>2</v>
      </c>
      <c r="H6" s="295">
        <v>2000</v>
      </c>
      <c r="I6" s="296"/>
      <c r="J6" s="297">
        <v>0</v>
      </c>
      <c r="K6" s="298">
        <v>0</v>
      </c>
      <c r="L6" s="298">
        <v>0</v>
      </c>
      <c r="M6" s="298">
        <v>0</v>
      </c>
      <c r="N6" s="298">
        <v>0</v>
      </c>
      <c r="O6" s="298">
        <v>0</v>
      </c>
      <c r="P6" s="298">
        <v>0</v>
      </c>
      <c r="Q6" s="298">
        <v>0</v>
      </c>
      <c r="R6" s="298">
        <v>0</v>
      </c>
      <c r="S6" s="224"/>
    </row>
    <row r="7" spans="1:19" ht="17.25" customHeight="1" x14ac:dyDescent="0.25">
      <c r="A7" s="224"/>
      <c r="B7" s="302"/>
      <c r="C7" s="119"/>
      <c r="D7" s="262"/>
      <c r="E7" s="263"/>
      <c r="F7" s="264"/>
      <c r="G7" s="267">
        <v>0</v>
      </c>
      <c r="H7" s="278">
        <v>0</v>
      </c>
      <c r="I7" s="282"/>
      <c r="J7" s="280">
        <v>0</v>
      </c>
      <c r="K7" s="266">
        <v>0</v>
      </c>
      <c r="L7" s="266">
        <v>0</v>
      </c>
      <c r="M7" s="266">
        <v>0</v>
      </c>
      <c r="N7" s="266">
        <v>0</v>
      </c>
      <c r="O7" s="266">
        <v>0</v>
      </c>
      <c r="P7" s="266">
        <v>0</v>
      </c>
      <c r="Q7" s="266">
        <v>0</v>
      </c>
      <c r="R7" s="266">
        <v>0</v>
      </c>
      <c r="S7" s="224"/>
    </row>
    <row r="8" spans="1:19" ht="17.25" customHeight="1" x14ac:dyDescent="0.25">
      <c r="A8" s="224"/>
      <c r="B8" s="302"/>
      <c r="C8" s="119"/>
      <c r="D8" s="262"/>
      <c r="E8" s="263"/>
      <c r="F8" s="264"/>
      <c r="G8" s="267">
        <v>0</v>
      </c>
      <c r="H8" s="278"/>
      <c r="I8" s="282"/>
      <c r="J8" s="280">
        <v>0</v>
      </c>
      <c r="K8" s="266">
        <v>0</v>
      </c>
      <c r="L8" s="266">
        <v>0</v>
      </c>
      <c r="M8" s="266">
        <v>0</v>
      </c>
      <c r="N8" s="266">
        <v>0</v>
      </c>
      <c r="O8" s="266">
        <v>0</v>
      </c>
      <c r="P8" s="266">
        <v>0</v>
      </c>
      <c r="Q8" s="266">
        <v>0</v>
      </c>
      <c r="R8" s="266">
        <v>0</v>
      </c>
      <c r="S8" s="224"/>
    </row>
    <row r="9" spans="1:19" ht="17.25" customHeight="1" x14ac:dyDescent="0.25">
      <c r="A9" s="224"/>
      <c r="B9" s="302"/>
      <c r="C9" s="119"/>
      <c r="D9" s="262"/>
      <c r="E9" s="263"/>
      <c r="F9" s="264"/>
      <c r="G9" s="265">
        <v>0</v>
      </c>
      <c r="H9" s="278">
        <v>0</v>
      </c>
      <c r="I9" s="282"/>
      <c r="J9" s="280">
        <v>0</v>
      </c>
      <c r="K9" s="266">
        <v>0</v>
      </c>
      <c r="L9" s="266">
        <v>0</v>
      </c>
      <c r="M9" s="266">
        <v>0</v>
      </c>
      <c r="N9" s="266">
        <v>0</v>
      </c>
      <c r="O9" s="266">
        <v>0</v>
      </c>
      <c r="P9" s="266">
        <v>0</v>
      </c>
      <c r="Q9" s="266">
        <v>0</v>
      </c>
      <c r="R9" s="266">
        <v>0</v>
      </c>
      <c r="S9" s="224"/>
    </row>
    <row r="10" spans="1:19" ht="17.25" customHeight="1" x14ac:dyDescent="0.25">
      <c r="A10" s="224"/>
      <c r="B10" s="302"/>
      <c r="C10" s="119"/>
      <c r="D10" s="262"/>
      <c r="E10" s="263"/>
      <c r="F10" s="264"/>
      <c r="G10" s="267">
        <v>0</v>
      </c>
      <c r="H10" s="278"/>
      <c r="I10" s="282"/>
      <c r="J10" s="280">
        <v>0</v>
      </c>
      <c r="K10" s="266">
        <v>0</v>
      </c>
      <c r="L10" s="266">
        <v>0</v>
      </c>
      <c r="M10" s="266">
        <v>0</v>
      </c>
      <c r="N10" s="266">
        <v>0</v>
      </c>
      <c r="O10" s="266">
        <v>0</v>
      </c>
      <c r="P10" s="266">
        <v>0</v>
      </c>
      <c r="Q10" s="266">
        <v>0</v>
      </c>
      <c r="R10" s="266">
        <v>0</v>
      </c>
      <c r="S10" s="224"/>
    </row>
    <row r="11" spans="1:19" ht="17.25" customHeight="1" x14ac:dyDescent="0.25">
      <c r="A11" s="224"/>
      <c r="B11" s="302"/>
      <c r="C11" s="119"/>
      <c r="D11" s="262"/>
      <c r="E11" s="263"/>
      <c r="F11" s="264"/>
      <c r="G11" s="267">
        <v>0</v>
      </c>
      <c r="H11" s="278"/>
      <c r="I11" s="282"/>
      <c r="J11" s="280">
        <v>0</v>
      </c>
      <c r="K11" s="266">
        <v>0</v>
      </c>
      <c r="L11" s="266">
        <v>0</v>
      </c>
      <c r="M11" s="266">
        <v>0</v>
      </c>
      <c r="N11" s="266">
        <v>0</v>
      </c>
      <c r="O11" s="266">
        <v>0</v>
      </c>
      <c r="P11" s="266">
        <v>0</v>
      </c>
      <c r="Q11" s="266">
        <v>0</v>
      </c>
      <c r="R11" s="266">
        <v>0</v>
      </c>
      <c r="S11" s="224"/>
    </row>
    <row r="12" spans="1:19" ht="17.25" customHeight="1" x14ac:dyDescent="0.25">
      <c r="A12" s="224"/>
      <c r="B12" s="302"/>
      <c r="C12" s="119"/>
      <c r="D12" s="262"/>
      <c r="E12" s="263"/>
      <c r="F12" s="264"/>
      <c r="G12" s="267">
        <v>0</v>
      </c>
      <c r="H12" s="278"/>
      <c r="I12" s="282"/>
      <c r="J12" s="280">
        <v>0</v>
      </c>
      <c r="K12" s="266">
        <v>0</v>
      </c>
      <c r="L12" s="266">
        <v>0</v>
      </c>
      <c r="M12" s="266">
        <v>0</v>
      </c>
      <c r="N12" s="266">
        <v>0</v>
      </c>
      <c r="O12" s="266">
        <v>0</v>
      </c>
      <c r="P12" s="266">
        <v>0</v>
      </c>
      <c r="Q12" s="266">
        <v>0</v>
      </c>
      <c r="R12" s="266">
        <v>0</v>
      </c>
      <c r="S12" s="224"/>
    </row>
    <row r="13" spans="1:19" ht="17.25" customHeight="1" x14ac:dyDescent="0.25">
      <c r="A13" s="224"/>
      <c r="B13" s="302"/>
      <c r="C13" s="119"/>
      <c r="D13" s="262"/>
      <c r="E13" s="263"/>
      <c r="F13" s="264"/>
      <c r="G13" s="267">
        <v>0</v>
      </c>
      <c r="H13" s="278"/>
      <c r="I13" s="282"/>
      <c r="J13" s="280">
        <v>0</v>
      </c>
      <c r="K13" s="266">
        <v>0</v>
      </c>
      <c r="L13" s="266">
        <v>0</v>
      </c>
      <c r="M13" s="266">
        <v>0</v>
      </c>
      <c r="N13" s="266">
        <v>0</v>
      </c>
      <c r="O13" s="266">
        <v>0</v>
      </c>
      <c r="P13" s="266">
        <v>0</v>
      </c>
      <c r="Q13" s="266">
        <v>0</v>
      </c>
      <c r="R13" s="266">
        <v>0</v>
      </c>
      <c r="S13" s="224"/>
    </row>
    <row r="14" spans="1:19" ht="17.25" customHeight="1" x14ac:dyDescent="0.25">
      <c r="A14" s="224"/>
      <c r="B14" s="302"/>
      <c r="C14" s="119"/>
      <c r="D14" s="262"/>
      <c r="E14" s="263"/>
      <c r="F14" s="264"/>
      <c r="G14" s="267">
        <v>0</v>
      </c>
      <c r="H14" s="278"/>
      <c r="I14" s="282"/>
      <c r="J14" s="280">
        <v>0</v>
      </c>
      <c r="K14" s="266">
        <v>0</v>
      </c>
      <c r="L14" s="266">
        <v>0</v>
      </c>
      <c r="M14" s="266">
        <v>0</v>
      </c>
      <c r="N14" s="266">
        <v>0</v>
      </c>
      <c r="O14" s="266">
        <v>0</v>
      </c>
      <c r="P14" s="266">
        <v>0</v>
      </c>
      <c r="Q14" s="266">
        <v>0</v>
      </c>
      <c r="R14" s="266">
        <v>0</v>
      </c>
      <c r="S14" s="224"/>
    </row>
    <row r="15" spans="1:19" ht="17.25" customHeight="1" x14ac:dyDescent="0.25">
      <c r="A15" s="224"/>
      <c r="B15" s="302"/>
      <c r="C15" s="119"/>
      <c r="D15" s="262"/>
      <c r="E15" s="263"/>
      <c r="F15" s="264"/>
      <c r="G15" s="267">
        <v>0</v>
      </c>
      <c r="H15" s="278"/>
      <c r="I15" s="282"/>
      <c r="J15" s="280">
        <v>0</v>
      </c>
      <c r="K15" s="266">
        <v>0</v>
      </c>
      <c r="L15" s="266">
        <v>0</v>
      </c>
      <c r="M15" s="266">
        <v>0</v>
      </c>
      <c r="N15" s="266">
        <v>0</v>
      </c>
      <c r="O15" s="266">
        <v>0</v>
      </c>
      <c r="P15" s="266">
        <v>0</v>
      </c>
      <c r="Q15" s="266">
        <v>0</v>
      </c>
      <c r="R15" s="266">
        <v>0</v>
      </c>
      <c r="S15" s="224"/>
    </row>
    <row r="16" spans="1:19" ht="17.25" customHeight="1" thickBot="1" x14ac:dyDescent="0.3">
      <c r="A16" s="224"/>
      <c r="B16" s="303"/>
      <c r="C16" s="272"/>
      <c r="D16" s="273"/>
      <c r="E16" s="274"/>
      <c r="F16" s="275"/>
      <c r="G16" s="276">
        <v>0</v>
      </c>
      <c r="H16" s="279"/>
      <c r="I16" s="283"/>
      <c r="J16" s="281">
        <v>0</v>
      </c>
      <c r="K16" s="277">
        <v>0</v>
      </c>
      <c r="L16" s="277">
        <v>0</v>
      </c>
      <c r="M16" s="277">
        <v>0</v>
      </c>
      <c r="N16" s="277">
        <v>0</v>
      </c>
      <c r="O16" s="277">
        <v>0</v>
      </c>
      <c r="P16" s="277">
        <v>0</v>
      </c>
      <c r="Q16" s="277">
        <v>0</v>
      </c>
      <c r="R16" s="277">
        <v>0</v>
      </c>
      <c r="S16" s="224"/>
    </row>
    <row r="17" spans="1:20" ht="29.25" customHeight="1" thickTop="1" thickBot="1" x14ac:dyDescent="0.3">
      <c r="A17" s="224"/>
      <c r="B17" s="269"/>
      <c r="C17" s="269"/>
      <c r="D17" s="270"/>
      <c r="E17" s="270"/>
      <c r="F17" s="571" t="s">
        <v>266</v>
      </c>
      <c r="G17" s="572"/>
      <c r="H17" s="306">
        <f>H43</f>
        <v>44000</v>
      </c>
      <c r="I17" s="307"/>
      <c r="J17" s="308">
        <f t="shared" ref="J17:R17" si="0">J43</f>
        <v>0</v>
      </c>
      <c r="K17" s="308">
        <f t="shared" si="0"/>
        <v>0</v>
      </c>
      <c r="L17" s="308">
        <f t="shared" si="0"/>
        <v>0</v>
      </c>
      <c r="M17" s="308">
        <f t="shared" si="0"/>
        <v>0</v>
      </c>
      <c r="N17" s="308">
        <f t="shared" si="0"/>
        <v>0</v>
      </c>
      <c r="O17" s="308">
        <f t="shared" si="0"/>
        <v>0</v>
      </c>
      <c r="P17" s="308">
        <f t="shared" si="0"/>
        <v>0</v>
      </c>
      <c r="Q17" s="308">
        <f t="shared" si="0"/>
        <v>0</v>
      </c>
      <c r="R17" s="308">
        <f t="shared" si="0"/>
        <v>0</v>
      </c>
      <c r="S17" s="224"/>
    </row>
    <row r="18" spans="1:20" s="309" customFormat="1" ht="56.25" customHeight="1" thickTop="1" thickBot="1" x14ac:dyDescent="0.3">
      <c r="A18" s="310"/>
      <c r="B18" s="563" t="s">
        <v>281</v>
      </c>
      <c r="C18" s="564"/>
      <c r="D18" s="564"/>
      <c r="E18" s="310"/>
      <c r="F18" s="314" t="s">
        <v>262</v>
      </c>
      <c r="G18" s="311"/>
      <c r="H18" s="231"/>
      <c r="I18" s="231"/>
      <c r="J18" s="312"/>
      <c r="K18" s="310"/>
      <c r="L18" s="311"/>
      <c r="M18" s="311"/>
      <c r="N18" s="311"/>
      <c r="O18" s="311"/>
      <c r="P18" s="311"/>
      <c r="Q18" s="311"/>
      <c r="R18" s="311"/>
      <c r="S18" s="311"/>
      <c r="T18" s="313"/>
    </row>
    <row r="19" spans="1:20" ht="30.75" thickTop="1" x14ac:dyDescent="0.25">
      <c r="A19" s="224"/>
      <c r="B19" s="248" t="s">
        <v>259</v>
      </c>
      <c r="C19" s="249" t="s">
        <v>256</v>
      </c>
      <c r="D19" s="250">
        <v>24</v>
      </c>
      <c r="E19" s="224"/>
      <c r="F19" s="224"/>
      <c r="G19" s="567" t="s">
        <v>264</v>
      </c>
      <c r="H19" s="568"/>
      <c r="I19" s="568"/>
      <c r="J19" s="568"/>
      <c r="K19" s="568"/>
      <c r="L19" s="568"/>
      <c r="M19" s="568"/>
      <c r="N19" s="568"/>
      <c r="O19" s="568"/>
      <c r="P19" s="568"/>
      <c r="Q19" s="568"/>
      <c r="R19" s="568"/>
      <c r="S19" s="568"/>
      <c r="T19" s="122"/>
    </row>
    <row r="20" spans="1:20" ht="49.5" customHeight="1" x14ac:dyDescent="0.25">
      <c r="A20" s="224"/>
      <c r="B20" s="251" t="s">
        <v>258</v>
      </c>
      <c r="C20" s="247" t="s">
        <v>256</v>
      </c>
      <c r="D20" s="252">
        <v>1.53</v>
      </c>
      <c r="E20" s="224"/>
      <c r="F20" s="224"/>
      <c r="G20" s="569" t="s">
        <v>270</v>
      </c>
      <c r="H20" s="560"/>
      <c r="I20" s="560"/>
      <c r="J20" s="560"/>
      <c r="K20" s="560"/>
      <c r="L20" s="560"/>
      <c r="M20" s="560"/>
      <c r="N20" s="560"/>
      <c r="O20" s="560"/>
      <c r="P20" s="560"/>
      <c r="Q20" s="560"/>
      <c r="R20" s="560"/>
      <c r="S20" s="230"/>
      <c r="T20" s="122"/>
    </row>
    <row r="21" spans="1:20" ht="30.75" thickBot="1" x14ac:dyDescent="0.3">
      <c r="A21" s="224"/>
      <c r="B21" s="253" t="s">
        <v>257</v>
      </c>
      <c r="C21" s="254" t="s">
        <v>256</v>
      </c>
      <c r="D21" s="255">
        <v>0</v>
      </c>
      <c r="E21" s="224"/>
      <c r="F21" s="268" t="s">
        <v>263</v>
      </c>
      <c r="G21" s="570" t="s">
        <v>274</v>
      </c>
      <c r="H21" s="560"/>
      <c r="I21" s="560"/>
      <c r="J21" s="560"/>
      <c r="K21" s="560"/>
      <c r="L21" s="560"/>
      <c r="M21" s="560"/>
      <c r="N21" s="560"/>
      <c r="O21" s="560"/>
      <c r="P21" s="560"/>
      <c r="Q21" s="560"/>
      <c r="R21" s="560"/>
      <c r="S21" s="230"/>
      <c r="T21" s="122"/>
    </row>
    <row r="22" spans="1:20" ht="34.5" customHeight="1" thickTop="1" x14ac:dyDescent="0.25">
      <c r="A22" s="224"/>
      <c r="B22" s="224"/>
      <c r="C22" s="224"/>
      <c r="D22" s="224"/>
      <c r="E22" s="224"/>
      <c r="F22" s="224"/>
      <c r="G22" s="559" t="s">
        <v>273</v>
      </c>
      <c r="H22" s="560"/>
      <c r="I22" s="560"/>
      <c r="J22" s="560"/>
      <c r="K22" s="560"/>
      <c r="L22" s="560"/>
      <c r="M22" s="560"/>
      <c r="N22" s="560"/>
      <c r="O22" s="560"/>
      <c r="P22" s="560"/>
      <c r="Q22" s="560"/>
      <c r="R22" s="560"/>
      <c r="S22" s="230"/>
      <c r="T22" s="122"/>
    </row>
    <row r="23" spans="1:20" ht="32.25" customHeight="1" x14ac:dyDescent="0.25">
      <c r="A23" s="224"/>
      <c r="B23" s="230"/>
      <c r="C23" s="230"/>
      <c r="D23" s="232"/>
      <c r="E23" s="224"/>
      <c r="F23" s="224"/>
      <c r="G23" s="561" t="s">
        <v>272</v>
      </c>
      <c r="H23" s="560"/>
      <c r="I23" s="560"/>
      <c r="J23" s="560"/>
      <c r="K23" s="560"/>
      <c r="L23" s="560"/>
      <c r="M23" s="560"/>
      <c r="N23" s="560"/>
      <c r="O23" s="560"/>
      <c r="P23" s="560"/>
      <c r="Q23" s="560"/>
      <c r="R23" s="560"/>
      <c r="S23" s="230"/>
      <c r="T23" s="122"/>
    </row>
    <row r="24" spans="1:20" ht="48.75" customHeight="1" x14ac:dyDescent="0.25">
      <c r="A24" s="224"/>
      <c r="B24" s="230"/>
      <c r="C24" s="230"/>
      <c r="D24" s="232"/>
      <c r="E24" s="224"/>
      <c r="F24" s="230"/>
      <c r="G24" s="562" t="s">
        <v>271</v>
      </c>
      <c r="H24" s="560"/>
      <c r="I24" s="560"/>
      <c r="J24" s="560"/>
      <c r="K24" s="560"/>
      <c r="L24" s="560"/>
      <c r="M24" s="560"/>
      <c r="N24" s="560"/>
      <c r="O24" s="560"/>
      <c r="P24" s="560"/>
      <c r="Q24" s="560"/>
      <c r="R24" s="560"/>
      <c r="S24" s="230"/>
      <c r="T24" s="122"/>
    </row>
    <row r="25" spans="1:20" ht="43.5" customHeight="1" x14ac:dyDescent="0.25">
      <c r="B25" s="96"/>
      <c r="C25" s="10" t="s">
        <v>136</v>
      </c>
      <c r="D25" s="96"/>
      <c r="E25" s="96"/>
      <c r="F25" s="96"/>
      <c r="G25" s="96"/>
      <c r="H25" s="96"/>
      <c r="I25" s="96"/>
      <c r="J25" s="96"/>
      <c r="K25" s="96"/>
      <c r="L25" s="96"/>
      <c r="M25" s="96"/>
      <c r="N25" s="96"/>
      <c r="O25" s="96"/>
      <c r="P25" s="96"/>
      <c r="Q25" s="96"/>
      <c r="R25" s="96"/>
      <c r="S25" s="96"/>
    </row>
    <row r="26" spans="1:20" ht="20.100000000000001" customHeight="1" x14ac:dyDescent="0.25"/>
    <row r="27" spans="1:20" ht="20.100000000000001" customHeight="1" x14ac:dyDescent="0.35">
      <c r="A27" s="152" t="s">
        <v>88</v>
      </c>
      <c r="B27" s="41" t="s">
        <v>209</v>
      </c>
    </row>
    <row r="28" spans="1:20" s="117" customFormat="1" ht="24.75" customHeight="1" x14ac:dyDescent="0.25">
      <c r="A28" s="224"/>
      <c r="B28" s="230"/>
      <c r="C28" s="230"/>
      <c r="D28" s="232"/>
      <c r="E28" s="233"/>
      <c r="F28" s="230"/>
      <c r="G28" s="230"/>
      <c r="H28" s="256"/>
      <c r="I28" s="231"/>
      <c r="J28" s="234"/>
      <c r="K28" s="224"/>
      <c r="L28" s="228"/>
      <c r="M28" s="235"/>
      <c r="N28" s="235"/>
      <c r="O28" s="235"/>
      <c r="P28" s="235"/>
      <c r="Q28" s="235"/>
      <c r="R28" s="235"/>
      <c r="S28" s="235"/>
    </row>
    <row r="29" spans="1:20" s="117" customFormat="1" ht="24.75" customHeight="1" x14ac:dyDescent="0.25">
      <c r="A29" s="224"/>
      <c r="B29" s="230"/>
      <c r="C29" s="230"/>
      <c r="D29" s="232"/>
      <c r="E29" s="233"/>
      <c r="F29" s="230"/>
      <c r="G29" s="118" t="s">
        <v>172</v>
      </c>
      <c r="H29" s="113" t="s">
        <v>226</v>
      </c>
      <c r="I29" s="113"/>
      <c r="J29" s="113"/>
      <c r="K29" s="113"/>
      <c r="L29" s="113"/>
      <c r="M29" s="113"/>
      <c r="N29" s="113"/>
      <c r="O29" s="113"/>
      <c r="P29" s="113"/>
      <c r="Q29" s="113"/>
      <c r="R29" s="113"/>
      <c r="S29" s="36" t="s">
        <v>74</v>
      </c>
    </row>
    <row r="30" spans="1:20" s="117" customFormat="1" ht="24.75" customHeight="1" x14ac:dyDescent="0.25">
      <c r="A30" s="224"/>
      <c r="B30" s="230"/>
      <c r="C30" s="230"/>
      <c r="D30" s="232"/>
      <c r="E30" s="233"/>
      <c r="F30" s="230"/>
      <c r="G30" s="118"/>
      <c r="H30" s="32" t="s">
        <v>13</v>
      </c>
      <c r="I30" s="257"/>
      <c r="J30" s="33" t="s">
        <v>14</v>
      </c>
      <c r="K30" s="33" t="s">
        <v>15</v>
      </c>
      <c r="L30" s="33" t="s">
        <v>16</v>
      </c>
      <c r="M30" s="33" t="s">
        <v>17</v>
      </c>
      <c r="N30" s="33" t="s">
        <v>18</v>
      </c>
      <c r="O30" s="33" t="s">
        <v>19</v>
      </c>
      <c r="P30" s="33" t="s">
        <v>20</v>
      </c>
      <c r="Q30" s="33" t="s">
        <v>21</v>
      </c>
      <c r="R30" s="33" t="s">
        <v>22</v>
      </c>
      <c r="S30" s="36"/>
    </row>
    <row r="31" spans="1:20" s="117" customFormat="1" ht="24.75" customHeight="1" x14ac:dyDescent="0.25">
      <c r="A31" s="224"/>
      <c r="B31" s="230"/>
      <c r="C31" s="230"/>
      <c r="D31" s="232"/>
      <c r="E31" s="233"/>
      <c r="F31" s="230"/>
      <c r="G31" s="118"/>
      <c r="H31" s="257"/>
      <c r="I31" s="257"/>
      <c r="J31" s="33"/>
      <c r="K31" s="33"/>
      <c r="L31" s="33"/>
      <c r="M31" s="33"/>
      <c r="N31" s="33"/>
      <c r="O31" s="33"/>
      <c r="P31" s="33"/>
      <c r="Q31" s="33"/>
      <c r="R31" s="33"/>
      <c r="S31" s="36"/>
    </row>
    <row r="32" spans="1:20" s="117" customFormat="1" ht="24.75" customHeight="1" x14ac:dyDescent="0.25">
      <c r="A32" s="224"/>
      <c r="B32" s="230"/>
      <c r="C32" s="230"/>
      <c r="D32" s="232"/>
      <c r="E32" s="233"/>
      <c r="F32" s="230"/>
      <c r="G32" s="120">
        <f t="shared" ref="G32:G42" si="1">D6*(((F6*H6)*G6)*E6)</f>
        <v>44000</v>
      </c>
      <c r="H32" s="120">
        <f t="shared" ref="H32:H42" si="2">$D6*((($F6*$G6)*H6)*$E6)</f>
        <v>44000</v>
      </c>
      <c r="I32" s="120"/>
      <c r="J32" s="120">
        <f t="shared" ref="J32:R32" si="3">$D6*((($F6*$G6)*J6)*$E6)</f>
        <v>0</v>
      </c>
      <c r="K32" s="120">
        <f t="shared" si="3"/>
        <v>0</v>
      </c>
      <c r="L32" s="120">
        <f t="shared" si="3"/>
        <v>0</v>
      </c>
      <c r="M32" s="120">
        <f t="shared" si="3"/>
        <v>0</v>
      </c>
      <c r="N32" s="120">
        <f t="shared" si="3"/>
        <v>0</v>
      </c>
      <c r="O32" s="120">
        <f t="shared" si="3"/>
        <v>0</v>
      </c>
      <c r="P32" s="120">
        <f t="shared" si="3"/>
        <v>0</v>
      </c>
      <c r="Q32" s="120">
        <f t="shared" si="3"/>
        <v>0</v>
      </c>
      <c r="R32" s="120">
        <f t="shared" si="3"/>
        <v>0</v>
      </c>
      <c r="S32" s="68"/>
    </row>
    <row r="33" spans="1:24" s="117" customFormat="1" ht="24.75" customHeight="1" x14ac:dyDescent="0.25">
      <c r="A33" s="224"/>
      <c r="B33" s="230"/>
      <c r="C33" s="230"/>
      <c r="D33" s="232"/>
      <c r="E33" s="233"/>
      <c r="F33" s="230"/>
      <c r="G33" s="120">
        <f t="shared" si="1"/>
        <v>0</v>
      </c>
      <c r="H33" s="120">
        <f t="shared" si="2"/>
        <v>0</v>
      </c>
      <c r="I33" s="120"/>
      <c r="J33" s="120">
        <f t="shared" ref="J33:R33" si="4">$D7*((($F7*$G7)*J7)*$E7)</f>
        <v>0</v>
      </c>
      <c r="K33" s="120">
        <f t="shared" si="4"/>
        <v>0</v>
      </c>
      <c r="L33" s="120">
        <f t="shared" si="4"/>
        <v>0</v>
      </c>
      <c r="M33" s="120">
        <f t="shared" si="4"/>
        <v>0</v>
      </c>
      <c r="N33" s="120">
        <f t="shared" si="4"/>
        <v>0</v>
      </c>
      <c r="O33" s="120">
        <f t="shared" si="4"/>
        <v>0</v>
      </c>
      <c r="P33" s="120">
        <f t="shared" si="4"/>
        <v>0</v>
      </c>
      <c r="Q33" s="120">
        <f t="shared" si="4"/>
        <v>0</v>
      </c>
      <c r="R33" s="120">
        <f t="shared" si="4"/>
        <v>0</v>
      </c>
      <c r="S33" s="68"/>
    </row>
    <row r="34" spans="1:24" s="117" customFormat="1" ht="24.75" customHeight="1" x14ac:dyDescent="0.25">
      <c r="A34" s="224"/>
      <c r="B34" s="230"/>
      <c r="C34" s="230"/>
      <c r="D34" s="232"/>
      <c r="E34" s="233"/>
      <c r="F34" s="230"/>
      <c r="G34" s="120">
        <f t="shared" si="1"/>
        <v>0</v>
      </c>
      <c r="H34" s="120">
        <f t="shared" si="2"/>
        <v>0</v>
      </c>
      <c r="I34" s="120"/>
      <c r="J34" s="120">
        <f t="shared" ref="J34:R34" si="5">$D8*((($F8*$G8)*J8)*$E8)</f>
        <v>0</v>
      </c>
      <c r="K34" s="120">
        <f t="shared" si="5"/>
        <v>0</v>
      </c>
      <c r="L34" s="120">
        <f t="shared" si="5"/>
        <v>0</v>
      </c>
      <c r="M34" s="120">
        <f t="shared" si="5"/>
        <v>0</v>
      </c>
      <c r="N34" s="120">
        <f t="shared" si="5"/>
        <v>0</v>
      </c>
      <c r="O34" s="120">
        <f t="shared" si="5"/>
        <v>0</v>
      </c>
      <c r="P34" s="120">
        <f t="shared" si="5"/>
        <v>0</v>
      </c>
      <c r="Q34" s="120">
        <f t="shared" si="5"/>
        <v>0</v>
      </c>
      <c r="R34" s="120">
        <f t="shared" si="5"/>
        <v>0</v>
      </c>
      <c r="S34" s="68"/>
    </row>
    <row r="35" spans="1:24" s="117" customFormat="1" ht="24.75" customHeight="1" x14ac:dyDescent="0.25">
      <c r="A35" s="224"/>
      <c r="B35" s="230"/>
      <c r="C35" s="230"/>
      <c r="D35" s="232"/>
      <c r="E35" s="233"/>
      <c r="F35" s="230"/>
      <c r="G35" s="120">
        <f t="shared" si="1"/>
        <v>0</v>
      </c>
      <c r="H35" s="120">
        <f t="shared" si="2"/>
        <v>0</v>
      </c>
      <c r="I35" s="120"/>
      <c r="J35" s="120">
        <f t="shared" ref="J35:R35" si="6">$D9*((($F9*$G9)*J9)*$E9)</f>
        <v>0</v>
      </c>
      <c r="K35" s="120">
        <f t="shared" si="6"/>
        <v>0</v>
      </c>
      <c r="L35" s="120">
        <f t="shared" si="6"/>
        <v>0</v>
      </c>
      <c r="M35" s="120">
        <f t="shared" si="6"/>
        <v>0</v>
      </c>
      <c r="N35" s="120">
        <f t="shared" si="6"/>
        <v>0</v>
      </c>
      <c r="O35" s="120">
        <f t="shared" si="6"/>
        <v>0</v>
      </c>
      <c r="P35" s="120">
        <f t="shared" si="6"/>
        <v>0</v>
      </c>
      <c r="Q35" s="120">
        <f t="shared" si="6"/>
        <v>0</v>
      </c>
      <c r="R35" s="120">
        <f t="shared" si="6"/>
        <v>0</v>
      </c>
      <c r="S35" s="68"/>
    </row>
    <row r="36" spans="1:24" s="117" customFormat="1" ht="24.75" customHeight="1" x14ac:dyDescent="0.25">
      <c r="A36" s="224"/>
      <c r="B36" s="230"/>
      <c r="C36" s="230"/>
      <c r="D36" s="232"/>
      <c r="E36" s="233"/>
      <c r="F36" s="230"/>
      <c r="G36" s="120">
        <f t="shared" si="1"/>
        <v>0</v>
      </c>
      <c r="H36" s="120">
        <f t="shared" si="2"/>
        <v>0</v>
      </c>
      <c r="I36" s="120"/>
      <c r="J36" s="120">
        <f t="shared" ref="J36:R36" si="7">$D10*((($F10*$G10)*J10)*$E10)</f>
        <v>0</v>
      </c>
      <c r="K36" s="120">
        <f t="shared" si="7"/>
        <v>0</v>
      </c>
      <c r="L36" s="120">
        <f t="shared" si="7"/>
        <v>0</v>
      </c>
      <c r="M36" s="120">
        <f t="shared" si="7"/>
        <v>0</v>
      </c>
      <c r="N36" s="120">
        <f t="shared" si="7"/>
        <v>0</v>
      </c>
      <c r="O36" s="120">
        <f t="shared" si="7"/>
        <v>0</v>
      </c>
      <c r="P36" s="120">
        <f t="shared" si="7"/>
        <v>0</v>
      </c>
      <c r="Q36" s="120">
        <f t="shared" si="7"/>
        <v>0</v>
      </c>
      <c r="R36" s="120">
        <f t="shared" si="7"/>
        <v>0</v>
      </c>
      <c r="S36" s="68"/>
    </row>
    <row r="37" spans="1:24" s="117" customFormat="1" ht="24.75" customHeight="1" x14ac:dyDescent="0.25">
      <c r="A37" s="224"/>
      <c r="B37" s="230"/>
      <c r="C37" s="230"/>
      <c r="D37" s="232"/>
      <c r="E37" s="233"/>
      <c r="F37" s="230"/>
      <c r="G37" s="120">
        <f t="shared" si="1"/>
        <v>0</v>
      </c>
      <c r="H37" s="120">
        <f t="shared" si="2"/>
        <v>0</v>
      </c>
      <c r="I37" s="120"/>
      <c r="J37" s="120">
        <f t="shared" ref="J37:R37" si="8">$D11*((($F11*$G11)*J11)*$E11)</f>
        <v>0</v>
      </c>
      <c r="K37" s="120">
        <f t="shared" si="8"/>
        <v>0</v>
      </c>
      <c r="L37" s="120">
        <f t="shared" si="8"/>
        <v>0</v>
      </c>
      <c r="M37" s="120">
        <f t="shared" si="8"/>
        <v>0</v>
      </c>
      <c r="N37" s="120">
        <f t="shared" si="8"/>
        <v>0</v>
      </c>
      <c r="O37" s="120">
        <f t="shared" si="8"/>
        <v>0</v>
      </c>
      <c r="P37" s="120">
        <f t="shared" si="8"/>
        <v>0</v>
      </c>
      <c r="Q37" s="120">
        <f t="shared" si="8"/>
        <v>0</v>
      </c>
      <c r="R37" s="120">
        <f t="shared" si="8"/>
        <v>0</v>
      </c>
      <c r="S37" s="68"/>
    </row>
    <row r="38" spans="1:24" s="117" customFormat="1" ht="24.75" customHeight="1" x14ac:dyDescent="0.25">
      <c r="A38" s="224"/>
      <c r="B38" s="230"/>
      <c r="C38" s="230"/>
      <c r="D38" s="232"/>
      <c r="E38" s="233"/>
      <c r="F38" s="230"/>
      <c r="G38" s="120">
        <f t="shared" si="1"/>
        <v>0</v>
      </c>
      <c r="H38" s="120">
        <f t="shared" si="2"/>
        <v>0</v>
      </c>
      <c r="I38" s="120"/>
      <c r="J38" s="120">
        <f t="shared" ref="J38:R38" si="9">$D12*((($F12*$G12)*J12)*$E12)</f>
        <v>0</v>
      </c>
      <c r="K38" s="120">
        <f t="shared" si="9"/>
        <v>0</v>
      </c>
      <c r="L38" s="120">
        <f t="shared" si="9"/>
        <v>0</v>
      </c>
      <c r="M38" s="120">
        <f t="shared" si="9"/>
        <v>0</v>
      </c>
      <c r="N38" s="120">
        <f t="shared" si="9"/>
        <v>0</v>
      </c>
      <c r="O38" s="120">
        <f t="shared" si="9"/>
        <v>0</v>
      </c>
      <c r="P38" s="120">
        <f t="shared" si="9"/>
        <v>0</v>
      </c>
      <c r="Q38" s="120">
        <f t="shared" si="9"/>
        <v>0</v>
      </c>
      <c r="R38" s="120">
        <f t="shared" si="9"/>
        <v>0</v>
      </c>
      <c r="S38" s="68"/>
    </row>
    <row r="39" spans="1:24" s="117" customFormat="1" ht="24.75" customHeight="1" x14ac:dyDescent="0.25">
      <c r="A39" s="224"/>
      <c r="B39" s="230"/>
      <c r="C39" s="230"/>
      <c r="D39" s="232"/>
      <c r="E39" s="233"/>
      <c r="F39" s="230"/>
      <c r="G39" s="120">
        <f t="shared" si="1"/>
        <v>0</v>
      </c>
      <c r="H39" s="120">
        <f t="shared" si="2"/>
        <v>0</v>
      </c>
      <c r="I39" s="120"/>
      <c r="J39" s="120">
        <f t="shared" ref="J39:R39" si="10">$D13*((($F13*$G13)*J13)*$E13)</f>
        <v>0</v>
      </c>
      <c r="K39" s="120">
        <f t="shared" si="10"/>
        <v>0</v>
      </c>
      <c r="L39" s="120">
        <f t="shared" si="10"/>
        <v>0</v>
      </c>
      <c r="M39" s="120">
        <f t="shared" si="10"/>
        <v>0</v>
      </c>
      <c r="N39" s="120">
        <f t="shared" si="10"/>
        <v>0</v>
      </c>
      <c r="O39" s="120">
        <f t="shared" si="10"/>
        <v>0</v>
      </c>
      <c r="P39" s="120">
        <f t="shared" si="10"/>
        <v>0</v>
      </c>
      <c r="Q39" s="120">
        <f t="shared" si="10"/>
        <v>0</v>
      </c>
      <c r="R39" s="120">
        <f t="shared" si="10"/>
        <v>0</v>
      </c>
      <c r="S39" s="68"/>
    </row>
    <row r="40" spans="1:24" s="117" customFormat="1" ht="24.75" customHeight="1" x14ac:dyDescent="0.25">
      <c r="A40" s="224"/>
      <c r="B40" s="230"/>
      <c r="C40" s="230"/>
      <c r="D40" s="232"/>
      <c r="E40" s="233"/>
      <c r="F40" s="230"/>
      <c r="G40" s="120">
        <f t="shared" si="1"/>
        <v>0</v>
      </c>
      <c r="H40" s="120">
        <f t="shared" si="2"/>
        <v>0</v>
      </c>
      <c r="I40" s="120"/>
      <c r="J40" s="120">
        <f t="shared" ref="J40:R40" si="11">$D14*((($F14*$G14)*J14)*$E14)</f>
        <v>0</v>
      </c>
      <c r="K40" s="120">
        <f t="shared" si="11"/>
        <v>0</v>
      </c>
      <c r="L40" s="120">
        <f t="shared" si="11"/>
        <v>0</v>
      </c>
      <c r="M40" s="120">
        <f t="shared" si="11"/>
        <v>0</v>
      </c>
      <c r="N40" s="120">
        <f t="shared" si="11"/>
        <v>0</v>
      </c>
      <c r="O40" s="120">
        <f t="shared" si="11"/>
        <v>0</v>
      </c>
      <c r="P40" s="120">
        <f t="shared" si="11"/>
        <v>0</v>
      </c>
      <c r="Q40" s="120">
        <f t="shared" si="11"/>
        <v>0</v>
      </c>
      <c r="R40" s="120">
        <f t="shared" si="11"/>
        <v>0</v>
      </c>
      <c r="S40" s="68"/>
    </row>
    <row r="41" spans="1:24" s="117" customFormat="1" ht="24.75" customHeight="1" x14ac:dyDescent="0.25">
      <c r="A41" s="224"/>
      <c r="B41" s="230"/>
      <c r="C41" s="230"/>
      <c r="D41" s="232"/>
      <c r="E41" s="233"/>
      <c r="F41" s="230"/>
      <c r="G41" s="120">
        <f t="shared" si="1"/>
        <v>0</v>
      </c>
      <c r="H41" s="120">
        <f t="shared" si="2"/>
        <v>0</v>
      </c>
      <c r="I41" s="120"/>
      <c r="J41" s="120">
        <f t="shared" ref="J41:R41" si="12">$D15*((($F15*$G15)*J15)*$E15)</f>
        <v>0</v>
      </c>
      <c r="K41" s="120">
        <f t="shared" si="12"/>
        <v>0</v>
      </c>
      <c r="L41" s="120">
        <f t="shared" si="12"/>
        <v>0</v>
      </c>
      <c r="M41" s="120">
        <f t="shared" si="12"/>
        <v>0</v>
      </c>
      <c r="N41" s="120">
        <f t="shared" si="12"/>
        <v>0</v>
      </c>
      <c r="O41" s="120">
        <f t="shared" si="12"/>
        <v>0</v>
      </c>
      <c r="P41" s="120">
        <f t="shared" si="12"/>
        <v>0</v>
      </c>
      <c r="Q41" s="120">
        <f t="shared" si="12"/>
        <v>0</v>
      </c>
      <c r="R41" s="120">
        <f t="shared" si="12"/>
        <v>0</v>
      </c>
      <c r="S41" s="68"/>
    </row>
    <row r="42" spans="1:24" s="117" customFormat="1" ht="24.75" customHeight="1" thickBot="1" x14ac:dyDescent="0.3">
      <c r="A42" s="224"/>
      <c r="B42" s="230"/>
      <c r="C42" s="230"/>
      <c r="D42" s="232"/>
      <c r="E42" s="233"/>
      <c r="F42" s="230"/>
      <c r="G42" s="120">
        <f t="shared" si="1"/>
        <v>0</v>
      </c>
      <c r="H42" s="120">
        <f t="shared" si="2"/>
        <v>0</v>
      </c>
      <c r="I42" s="120"/>
      <c r="J42" s="120">
        <f t="shared" ref="J42:R42" si="13">$D16*((($F16*$G16)*J16)*$E16)</f>
        <v>0</v>
      </c>
      <c r="K42" s="120">
        <f t="shared" si="13"/>
        <v>0</v>
      </c>
      <c r="L42" s="120">
        <f t="shared" si="13"/>
        <v>0</v>
      </c>
      <c r="M42" s="120">
        <f t="shared" si="13"/>
        <v>0</v>
      </c>
      <c r="N42" s="120">
        <f t="shared" si="13"/>
        <v>0</v>
      </c>
      <c r="O42" s="120">
        <f t="shared" si="13"/>
        <v>0</v>
      </c>
      <c r="P42" s="120">
        <f t="shared" si="13"/>
        <v>0</v>
      </c>
      <c r="Q42" s="120">
        <f t="shared" si="13"/>
        <v>0</v>
      </c>
      <c r="R42" s="120">
        <f t="shared" si="13"/>
        <v>0</v>
      </c>
      <c r="S42" s="68"/>
    </row>
    <row r="43" spans="1:24" s="117" customFormat="1" ht="24.75" customHeight="1" thickBot="1" x14ac:dyDescent="0.3">
      <c r="A43" s="224"/>
      <c r="B43" s="230"/>
      <c r="C43" s="230"/>
      <c r="D43" s="232"/>
      <c r="E43" s="233"/>
      <c r="F43" s="230"/>
      <c r="G43" s="121">
        <f t="shared" ref="G43:R43" si="14">SUM(G32:G42)</f>
        <v>44000</v>
      </c>
      <c r="H43" s="34">
        <f t="shared" si="14"/>
        <v>44000</v>
      </c>
      <c r="I43" s="259"/>
      <c r="J43" s="35">
        <f t="shared" si="14"/>
        <v>0</v>
      </c>
      <c r="K43" s="35">
        <f t="shared" si="14"/>
        <v>0</v>
      </c>
      <c r="L43" s="35">
        <f t="shared" si="14"/>
        <v>0</v>
      </c>
      <c r="M43" s="35">
        <f t="shared" si="14"/>
        <v>0</v>
      </c>
      <c r="N43" s="35">
        <f t="shared" si="14"/>
        <v>0</v>
      </c>
      <c r="O43" s="35">
        <f t="shared" si="14"/>
        <v>0</v>
      </c>
      <c r="P43" s="35">
        <f t="shared" si="14"/>
        <v>0</v>
      </c>
      <c r="Q43" s="35">
        <f t="shared" si="14"/>
        <v>0</v>
      </c>
      <c r="R43" s="65">
        <f t="shared" si="14"/>
        <v>0</v>
      </c>
      <c r="S43" s="66">
        <f>NPV('Set-up'!E22,Benefits!H43:R43)</f>
        <v>42512.077294685994</v>
      </c>
    </row>
    <row r="44" spans="1:24" s="224" customFormat="1" ht="24.75" customHeight="1" x14ac:dyDescent="0.25">
      <c r="B44" s="230"/>
      <c r="C44" s="230"/>
      <c r="D44" s="232"/>
      <c r="E44" s="233"/>
      <c r="F44" s="230"/>
      <c r="G44" s="260"/>
      <c r="H44" s="261"/>
      <c r="I44" s="261"/>
      <c r="J44" s="261"/>
      <c r="K44" s="261"/>
      <c r="L44" s="261"/>
      <c r="M44" s="261"/>
      <c r="N44" s="261"/>
      <c r="O44" s="261"/>
      <c r="P44" s="261"/>
      <c r="Q44" s="261"/>
      <c r="R44" s="261"/>
      <c r="S44" s="237"/>
    </row>
    <row r="45" spans="1:24" ht="48.75" customHeight="1" x14ac:dyDescent="0.25">
      <c r="A45" s="224"/>
      <c r="B45" s="224"/>
      <c r="C45" s="224"/>
      <c r="D45" s="224"/>
      <c r="E45" s="224"/>
      <c r="F45" s="229"/>
      <c r="G45" s="229"/>
      <c r="H45" s="246" t="s">
        <v>13</v>
      </c>
      <c r="I45" s="246"/>
      <c r="J45" s="246" t="s">
        <v>14</v>
      </c>
      <c r="K45" s="246" t="s">
        <v>15</v>
      </c>
      <c r="L45" s="246" t="s">
        <v>16</v>
      </c>
      <c r="M45" s="246" t="s">
        <v>17</v>
      </c>
      <c r="N45" s="246" t="s">
        <v>18</v>
      </c>
      <c r="O45" s="246" t="s">
        <v>19</v>
      </c>
      <c r="P45" s="246" t="s">
        <v>20</v>
      </c>
      <c r="Q45" s="246" t="s">
        <v>21</v>
      </c>
      <c r="R45" s="246" t="s">
        <v>22</v>
      </c>
      <c r="S45" s="224"/>
      <c r="U45" s="114"/>
      <c r="V45" s="114"/>
      <c r="W45" s="114"/>
      <c r="X45" s="114"/>
    </row>
    <row r="46" spans="1:24" ht="36" customHeight="1" x14ac:dyDescent="0.25">
      <c r="A46" s="224"/>
      <c r="B46" s="224"/>
      <c r="C46" s="224"/>
      <c r="D46" s="224"/>
      <c r="E46" s="224"/>
      <c r="F46" s="241"/>
      <c r="G46" s="241" t="s">
        <v>255</v>
      </c>
      <c r="H46" s="242">
        <f>$D$19*(PRODUCT($F6,$G6,H6)+PRODUCT($F7,$G7,H7)+PRODUCT($F8,$G8,H8)+PRODUCT($F9,$G9,H9)+PRODUCT($F10,$G10,H10)+PRODUCT($F11,$G11,H11)+PRODUCT($F12,$G12,H12)+PRODUCT($F13,$G13,H13)+PRODUCT($F14,$G14,H14)+PRODUCT($F15,$G15,H15)+PRODUCT($F16,$G16,H16))</f>
        <v>96000</v>
      </c>
      <c r="I46" s="242"/>
      <c r="J46" s="242">
        <f t="shared" ref="J46:R46" si="15">$D$19*(PRODUCT($F6,$G6,J6)+PRODUCT($F7,$G7,J7)+PRODUCT($F8,$G8,J8)+PRODUCT($F9,$G9,J9)+PRODUCT($F10,$G10,J10)+PRODUCT($F11,$G11,J11)+PRODUCT($F12,$G12,J12)+PRODUCT($F13,$G13,J13)+PRODUCT($F14,$G14,J14)+PRODUCT($F15,$G15,J15)+PRODUCT($F16,$G16,J16))</f>
        <v>0</v>
      </c>
      <c r="K46" s="242">
        <f t="shared" si="15"/>
        <v>0</v>
      </c>
      <c r="L46" s="242">
        <f t="shared" si="15"/>
        <v>0</v>
      </c>
      <c r="M46" s="242">
        <f t="shared" si="15"/>
        <v>0</v>
      </c>
      <c r="N46" s="242">
        <f t="shared" si="15"/>
        <v>0</v>
      </c>
      <c r="O46" s="242">
        <f t="shared" si="15"/>
        <v>0</v>
      </c>
      <c r="P46" s="242">
        <f t="shared" si="15"/>
        <v>0</v>
      </c>
      <c r="Q46" s="242">
        <f t="shared" si="15"/>
        <v>0</v>
      </c>
      <c r="R46" s="242">
        <f t="shared" si="15"/>
        <v>0</v>
      </c>
      <c r="S46" s="236"/>
      <c r="U46" s="114"/>
      <c r="V46" s="114"/>
      <c r="W46" s="114"/>
      <c r="X46" s="114"/>
    </row>
    <row r="47" spans="1:24" ht="36" customHeight="1" x14ac:dyDescent="0.25">
      <c r="A47" s="224"/>
      <c r="B47" s="224"/>
      <c r="C47" s="224"/>
      <c r="D47" s="224"/>
      <c r="E47" s="224"/>
      <c r="F47" s="241"/>
      <c r="G47" s="241" t="s">
        <v>255</v>
      </c>
      <c r="H47" s="243">
        <f>$D$20*(PRODUCT($F6,$G6,H6)+PRODUCT($F7,$G7,H7)+PRODUCT($F8,$G8,H8)+PRODUCT($F9,$G9,H9)+PRODUCT($F10,$G10,H10)+PRODUCT($F11,$G11,H11)+PRODUCT($F12,$G12,H12)+PRODUCT($F13,$G13,H13)+PRODUCT($F14,$G14,H14)+PRODUCT($F15,$G15,H15)+PRODUCT($F16,$G16,H16))</f>
        <v>6120</v>
      </c>
      <c r="I47" s="243"/>
      <c r="J47" s="243">
        <f t="shared" ref="J47:R47" si="16">$D$20*(PRODUCT($F6,$G6,J6)+PRODUCT($F7,$G7,J7)+PRODUCT($F8,$G8,J8)+PRODUCT($F9,$G9,J9)+PRODUCT($F10,$G10,J10)+PRODUCT($F11,$G11,J11)+PRODUCT($F12,$G12,J12)+PRODUCT($F13,$G13,J13)+PRODUCT($F14,$G14,J14)+PRODUCT($F15,$G15,J15)+PRODUCT($F16,$G16,J16))</f>
        <v>0</v>
      </c>
      <c r="K47" s="243">
        <f t="shared" si="16"/>
        <v>0</v>
      </c>
      <c r="L47" s="243">
        <f t="shared" si="16"/>
        <v>0</v>
      </c>
      <c r="M47" s="243">
        <f t="shared" si="16"/>
        <v>0</v>
      </c>
      <c r="N47" s="243">
        <f t="shared" si="16"/>
        <v>0</v>
      </c>
      <c r="O47" s="243">
        <f t="shared" si="16"/>
        <v>0</v>
      </c>
      <c r="P47" s="243">
        <f t="shared" si="16"/>
        <v>0</v>
      </c>
      <c r="Q47" s="243">
        <f t="shared" si="16"/>
        <v>0</v>
      </c>
      <c r="R47" s="243">
        <f t="shared" si="16"/>
        <v>0</v>
      </c>
      <c r="S47" s="237"/>
      <c r="U47" s="114"/>
      <c r="V47" s="114"/>
      <c r="W47" s="114"/>
      <c r="X47" s="114"/>
    </row>
    <row r="48" spans="1:24" ht="15.75" x14ac:dyDescent="0.25">
      <c r="A48" s="224"/>
      <c r="B48" s="224"/>
      <c r="C48" s="224"/>
      <c r="D48" s="224"/>
      <c r="E48" s="224"/>
      <c r="F48" s="244"/>
      <c r="G48" s="244" t="s">
        <v>255</v>
      </c>
      <c r="H48" s="243">
        <f>$D$21*(PRODUCT($F6,$G6,H6)+PRODUCT($F7,$G7,H7)+PRODUCT($F8,$G8,H8)+PRODUCT($F9,$G9,H9)+PRODUCT($F10,$G10,H10)+PRODUCT($F11,$G11,H11)+PRODUCT($F12,$G12,H12)+PRODUCT($F13,$G13,H13)+PRODUCT($F14,$G14,H14)+PRODUCT($F15,$G15,H15)+PRODUCT($F16,$G16,H16))</f>
        <v>0</v>
      </c>
      <c r="I48" s="243"/>
      <c r="J48" s="243">
        <f t="shared" ref="J48:R48" si="17">$D$21*(PRODUCT($F6,$G6,J6)+PRODUCT($F7,$G7,J7)+PRODUCT($F8,$G8,J8)+PRODUCT($F9,$G9,J9)+PRODUCT($F10,$G10,J10)+PRODUCT($F11,$G11,J11)+PRODUCT($F12,$G12,J12)+PRODUCT($F13,$G13,J13)+PRODUCT($F14,$G14,J14)+PRODUCT($F15,$G15,J15)+PRODUCT($F16,$G16,J16))</f>
        <v>0</v>
      </c>
      <c r="K48" s="243">
        <f t="shared" si="17"/>
        <v>0</v>
      </c>
      <c r="L48" s="243">
        <f t="shared" si="17"/>
        <v>0</v>
      </c>
      <c r="M48" s="243">
        <f t="shared" si="17"/>
        <v>0</v>
      </c>
      <c r="N48" s="243">
        <f t="shared" si="17"/>
        <v>0</v>
      </c>
      <c r="O48" s="243">
        <f t="shared" si="17"/>
        <v>0</v>
      </c>
      <c r="P48" s="243">
        <f t="shared" si="17"/>
        <v>0</v>
      </c>
      <c r="Q48" s="243">
        <f t="shared" si="17"/>
        <v>0</v>
      </c>
      <c r="R48" s="243">
        <f t="shared" si="17"/>
        <v>0</v>
      </c>
      <c r="S48" s="237"/>
      <c r="U48" s="114"/>
      <c r="V48" s="114"/>
      <c r="W48" s="114"/>
      <c r="X48" s="114"/>
    </row>
    <row r="49" spans="1:24" ht="18" customHeight="1" x14ac:dyDescent="0.25">
      <c r="A49" s="224"/>
      <c r="B49" s="198" t="s">
        <v>67</v>
      </c>
      <c r="C49" s="196"/>
      <c r="D49" s="244"/>
      <c r="E49" s="244"/>
      <c r="F49" s="244"/>
      <c r="G49" s="244"/>
      <c r="H49" s="245">
        <f>SUM(H46:H48)</f>
        <v>102120</v>
      </c>
      <c r="I49" s="245"/>
      <c r="J49" s="245">
        <f>SUM(J46:J48)</f>
        <v>0</v>
      </c>
      <c r="K49" s="245">
        <f t="shared" ref="K49:R49" si="18">SUM(K46:K48)</f>
        <v>0</v>
      </c>
      <c r="L49" s="245">
        <f t="shared" si="18"/>
        <v>0</v>
      </c>
      <c r="M49" s="245">
        <f t="shared" si="18"/>
        <v>0</v>
      </c>
      <c r="N49" s="245">
        <f t="shared" si="18"/>
        <v>0</v>
      </c>
      <c r="O49" s="245">
        <f t="shared" si="18"/>
        <v>0</v>
      </c>
      <c r="P49" s="245">
        <f t="shared" si="18"/>
        <v>0</v>
      </c>
      <c r="Q49" s="245">
        <f t="shared" si="18"/>
        <v>0</v>
      </c>
      <c r="R49" s="245">
        <f t="shared" si="18"/>
        <v>0</v>
      </c>
      <c r="S49" s="224"/>
      <c r="U49" s="114"/>
      <c r="V49" s="114"/>
      <c r="W49" s="114"/>
      <c r="X49" s="114"/>
    </row>
    <row r="50" spans="1:24" s="124" customFormat="1" ht="30" customHeight="1" x14ac:dyDescent="0.25">
      <c r="A50" s="238"/>
      <c r="B50" s="239"/>
      <c r="C50" s="227"/>
      <c r="D50" s="238"/>
      <c r="E50" s="238"/>
      <c r="F50" s="238"/>
      <c r="G50" s="238"/>
      <c r="H50" s="238"/>
      <c r="I50" s="238"/>
      <c r="J50" s="238"/>
      <c r="K50" s="238"/>
      <c r="L50" s="238"/>
      <c r="M50" s="238"/>
      <c r="N50" s="238"/>
      <c r="O50" s="238"/>
      <c r="P50" s="36" t="s">
        <v>74</v>
      </c>
      <c r="Q50" s="240"/>
      <c r="R50" s="37">
        <f>NPV('Set-up'!E22,Benefits!H49:R49)</f>
        <v>98666.666666666672</v>
      </c>
      <c r="S50" s="238"/>
      <c r="U50" s="113"/>
    </row>
    <row r="54" spans="1:24" ht="13.5" customHeight="1" x14ac:dyDescent="0.25"/>
    <row r="55" spans="1:24" ht="13.5" customHeight="1" x14ac:dyDescent="0.25"/>
    <row r="56" spans="1:24" ht="20.100000000000001" customHeight="1" x14ac:dyDescent="0.25"/>
    <row r="57" spans="1:24" ht="20.100000000000001" customHeight="1" x14ac:dyDescent="0.25"/>
    <row r="58" spans="1:24" ht="20.100000000000001" customHeight="1" x14ac:dyDescent="0.25"/>
    <row r="59" spans="1:24" ht="20.100000000000001" customHeight="1" x14ac:dyDescent="0.25"/>
    <row r="60" spans="1:24" ht="20.100000000000001" customHeight="1" x14ac:dyDescent="0.25"/>
    <row r="61" spans="1:24" ht="20.100000000000001" customHeight="1" x14ac:dyDescent="0.25"/>
    <row r="62" spans="1:24" ht="20.100000000000001" customHeight="1" x14ac:dyDescent="0.25"/>
    <row r="63" spans="1:24" ht="20.100000000000001" customHeight="1" x14ac:dyDescent="0.25"/>
    <row r="64" spans="1:2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sheetData>
  <sheetProtection selectLockedCells="1"/>
  <mergeCells count="9">
    <mergeCell ref="G22:R22"/>
    <mergeCell ref="G23:R23"/>
    <mergeCell ref="G24:R24"/>
    <mergeCell ref="B18:D18"/>
    <mergeCell ref="J3:R3"/>
    <mergeCell ref="G19:S19"/>
    <mergeCell ref="G20:R20"/>
    <mergeCell ref="G21:R21"/>
    <mergeCell ref="F17:G17"/>
  </mergeCells>
  <dataValidations count="4">
    <dataValidation type="decimal" errorStyle="warning" allowBlank="1" showInputMessage="1" showErrorMessage="1" error="Number Required." sqref="H6:I16 G9 G6 D6:F16 H28:I28 H18:I18">
      <formula1>0</formula1>
      <formula2>100000000000000000000</formula2>
    </dataValidation>
    <dataValidation type="decimal" errorStyle="warning" allowBlank="1" showInputMessage="1" showErrorMessage="1" error="Number Required." sqref="S32:S42 S46 H47:R48">
      <formula1>0</formula1>
      <formula2>100000000</formula2>
    </dataValidation>
    <dataValidation allowBlank="1" showInputMessage="1" showErrorMessage="1" promptTitle="Cost for equivalent paid role" prompt="To calculate for the UK multiply salary by 1.13 to cover Nationa Insurance Contributions and overheads. _x000a_Note: the national living wage in the UK in 2016 is £8.45 per hour." sqref="D4"/>
    <dataValidation allowBlank="1" showInputMessage="1" showErrorMessage="1" promptTitle="Work Rate Equivalent" prompt="- This is the efficiency of volunteers compared to paid workers in this role. _x000a_- It is used to work out the monetary equivalent value of the volunteer effort. _x000a_- See below for examples." sqref="E4"/>
  </dataValidations>
  <pageMargins left="1.3" right="0.31496062992125984" top="0.55118110236220474" bottom="0.55118110236220474" header="0.31496062992125984" footer="0.31496062992125984"/>
  <pageSetup paperSize="9" scale="6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0"/>
  <sheetViews>
    <sheetView zoomScaleNormal="100" workbookViewId="0">
      <selection activeCell="B1" sqref="B1"/>
    </sheetView>
  </sheetViews>
  <sheetFormatPr defaultRowHeight="15" x14ac:dyDescent="0.25"/>
  <cols>
    <col min="1" max="1" width="2.28515625" customWidth="1"/>
    <col min="2" max="2" width="78.42578125" customWidth="1"/>
    <col min="3" max="3" width="19.85546875" customWidth="1"/>
    <col min="4" max="4" width="9.5703125" style="348" customWidth="1"/>
    <col min="5" max="5" width="19.85546875" style="348" customWidth="1"/>
    <col min="6" max="6" width="9.5703125" customWidth="1"/>
    <col min="7" max="7" width="19.85546875" customWidth="1"/>
    <col min="8" max="8" width="9.5703125" customWidth="1"/>
    <col min="10" max="16" width="4.42578125" customWidth="1"/>
  </cols>
  <sheetData>
    <row r="1" spans="1:27" ht="18.75" x14ac:dyDescent="0.25">
      <c r="A1" s="344"/>
      <c r="B1" s="532" t="s">
        <v>246</v>
      </c>
      <c r="C1" s="344"/>
      <c r="D1" s="347"/>
      <c r="E1" s="347"/>
      <c r="F1" s="344"/>
      <c r="G1" s="344"/>
      <c r="H1" s="344"/>
      <c r="I1" s="344"/>
    </row>
    <row r="2" spans="1:27" ht="23.25" x14ac:dyDescent="0.35">
      <c r="A2" s="344"/>
      <c r="B2" s="530" t="s">
        <v>338</v>
      </c>
      <c r="C2" s="345"/>
      <c r="D2" s="347"/>
      <c r="E2" s="347"/>
      <c r="F2" s="344"/>
      <c r="G2" s="344"/>
      <c r="H2" s="344"/>
      <c r="I2" s="344"/>
    </row>
    <row r="3" spans="1:27" x14ac:dyDescent="0.25">
      <c r="A3" s="344"/>
      <c r="B3" s="343" t="s">
        <v>191</v>
      </c>
      <c r="C3" s="346"/>
      <c r="D3" s="347"/>
      <c r="E3" s="347"/>
      <c r="F3" s="344"/>
      <c r="G3" s="344"/>
      <c r="H3" s="344"/>
      <c r="I3" s="344"/>
    </row>
    <row r="4" spans="1:27" x14ac:dyDescent="0.25">
      <c r="A4" s="344"/>
      <c r="B4" s="343"/>
      <c r="C4" s="343"/>
      <c r="D4" s="347"/>
      <c r="E4" s="347"/>
      <c r="F4" s="344"/>
      <c r="G4" s="344"/>
      <c r="H4" s="344"/>
      <c r="I4" s="344"/>
    </row>
    <row r="5" spans="1:27" ht="23.25" thickBot="1" x14ac:dyDescent="0.35">
      <c r="A5" s="382"/>
      <c r="B5" s="383" t="s">
        <v>222</v>
      </c>
      <c r="C5" s="345"/>
      <c r="D5" s="347"/>
      <c r="E5" s="347"/>
      <c r="F5" s="344"/>
      <c r="G5" s="344"/>
      <c r="H5" s="344"/>
      <c r="I5" s="344"/>
    </row>
    <row r="6" spans="1:27" s="344" customFormat="1" ht="17.25" thickTop="1" thickBot="1" x14ac:dyDescent="0.3">
      <c r="B6" s="528" t="s">
        <v>334</v>
      </c>
      <c r="C6" s="349"/>
      <c r="D6" s="350"/>
      <c r="E6" s="350"/>
      <c r="F6" s="351"/>
      <c r="G6" s="351"/>
      <c r="H6" s="351"/>
      <c r="I6" s="351"/>
      <c r="J6" s="351"/>
      <c r="K6" s="351"/>
      <c r="L6" s="351"/>
      <c r="M6" s="351"/>
      <c r="N6" s="351"/>
      <c r="O6" s="351"/>
      <c r="P6" s="351"/>
    </row>
    <row r="7" spans="1:27" ht="18.75" thickTop="1" x14ac:dyDescent="0.25">
      <c r="A7" s="344"/>
      <c r="B7" s="375" t="s">
        <v>72</v>
      </c>
      <c r="C7" s="360" t="s">
        <v>282</v>
      </c>
      <c r="D7" s="355"/>
      <c r="E7" s="355"/>
      <c r="F7" s="351"/>
      <c r="G7" s="351"/>
      <c r="H7" s="351"/>
      <c r="I7" s="351"/>
      <c r="J7" s="351"/>
      <c r="K7" s="351"/>
      <c r="L7" s="351"/>
      <c r="M7" s="351"/>
      <c r="N7" s="351"/>
      <c r="O7" s="351"/>
      <c r="P7" s="351"/>
      <c r="Z7">
        <v>0</v>
      </c>
      <c r="AA7" t="s">
        <v>66</v>
      </c>
    </row>
    <row r="8" spans="1:27" ht="19.5" customHeight="1" x14ac:dyDescent="0.25">
      <c r="A8" s="344"/>
      <c r="B8" s="362" t="s">
        <v>283</v>
      </c>
      <c r="C8" s="361">
        <v>3</v>
      </c>
      <c r="D8" s="398" t="str">
        <f>VLOOKUP(C8,$Z$7:$AA$13,2)</f>
        <v>Medium</v>
      </c>
      <c r="E8" s="352" t="s">
        <v>164</v>
      </c>
      <c r="F8" s="344"/>
      <c r="G8" s="352"/>
      <c r="H8" s="353"/>
      <c r="I8" s="353"/>
      <c r="J8" s="353"/>
      <c r="K8" s="353"/>
      <c r="L8" s="353"/>
      <c r="M8" s="353"/>
      <c r="N8" s="353"/>
      <c r="O8" s="353"/>
      <c r="P8" s="353"/>
      <c r="Z8">
        <v>1</v>
      </c>
      <c r="AA8" t="s">
        <v>27</v>
      </c>
    </row>
    <row r="9" spans="1:27" ht="19.5" customHeight="1" x14ac:dyDescent="0.25">
      <c r="A9" s="344"/>
      <c r="B9" s="363" t="s">
        <v>284</v>
      </c>
      <c r="C9" s="361">
        <v>3</v>
      </c>
      <c r="D9" s="398" t="str">
        <f>VLOOKUP(C9,$Z$7:$AA$13,2)</f>
        <v>Medium</v>
      </c>
      <c r="E9" s="352" t="s">
        <v>165</v>
      </c>
      <c r="F9" s="344"/>
      <c r="G9" s="352"/>
      <c r="H9" s="353"/>
      <c r="I9" s="353"/>
      <c r="J9" s="353"/>
      <c r="K9" s="353"/>
      <c r="L9" s="353"/>
      <c r="M9" s="353"/>
      <c r="N9" s="353"/>
      <c r="O9" s="353"/>
      <c r="P9" s="353"/>
      <c r="Z9">
        <v>2</v>
      </c>
      <c r="AA9" t="s">
        <v>224</v>
      </c>
    </row>
    <row r="10" spans="1:27" ht="19.5" customHeight="1" x14ac:dyDescent="0.25">
      <c r="A10" s="344"/>
      <c r="B10" s="362" t="s">
        <v>285</v>
      </c>
      <c r="C10" s="361">
        <v>3</v>
      </c>
      <c r="D10" s="398" t="str">
        <f>VLOOKUP(C10,$Z$7:$AA$13,2)</f>
        <v>Medium</v>
      </c>
      <c r="E10" s="364"/>
      <c r="F10" s="531"/>
      <c r="G10" s="531"/>
      <c r="H10" s="531"/>
      <c r="I10" s="531"/>
      <c r="J10" s="531"/>
      <c r="K10" s="531"/>
      <c r="L10" s="531"/>
      <c r="M10" s="531"/>
      <c r="N10" s="531"/>
      <c r="O10" s="531"/>
      <c r="P10" s="531"/>
      <c r="Z10">
        <v>3</v>
      </c>
      <c r="AA10" t="s">
        <v>26</v>
      </c>
    </row>
    <row r="11" spans="1:27" ht="19.5" customHeight="1" x14ac:dyDescent="0.25">
      <c r="A11" s="344"/>
      <c r="B11" s="363" t="s">
        <v>286</v>
      </c>
      <c r="C11" s="361">
        <v>3</v>
      </c>
      <c r="D11" s="398" t="str">
        <f>VLOOKUP(C11,$Z$7:$AA$13,2)</f>
        <v>Medium</v>
      </c>
      <c r="E11" s="371" t="s">
        <v>191</v>
      </c>
      <c r="F11" s="531"/>
      <c r="G11" s="531"/>
      <c r="H11" s="531"/>
      <c r="I11" s="531"/>
      <c r="J11" s="531"/>
      <c r="K11" s="531"/>
      <c r="L11" s="531"/>
      <c r="M11" s="531"/>
      <c r="N11" s="531"/>
      <c r="O11" s="531"/>
      <c r="P11" s="531"/>
      <c r="Z11">
        <v>4</v>
      </c>
      <c r="AA11" t="s">
        <v>225</v>
      </c>
    </row>
    <row r="12" spans="1:27" ht="15.75" x14ac:dyDescent="0.25">
      <c r="A12" s="344"/>
      <c r="B12" s="354"/>
      <c r="C12" s="357" t="s">
        <v>287</v>
      </c>
      <c r="D12" s="374" t="s">
        <v>313</v>
      </c>
      <c r="E12" s="347"/>
      <c r="F12" s="351"/>
      <c r="G12" s="351"/>
      <c r="H12" s="351"/>
      <c r="I12" s="351"/>
      <c r="J12" s="351"/>
      <c r="K12" s="351"/>
      <c r="L12" s="351"/>
      <c r="M12" s="351"/>
      <c r="N12" s="351"/>
      <c r="O12" s="351"/>
      <c r="P12" s="351"/>
      <c r="S12" t="s">
        <v>316</v>
      </c>
      <c r="T12" t="s">
        <v>317</v>
      </c>
      <c r="U12" t="s">
        <v>318</v>
      </c>
      <c r="W12" t="s">
        <v>314</v>
      </c>
      <c r="X12" t="s">
        <v>315</v>
      </c>
      <c r="Z12">
        <v>5</v>
      </c>
      <c r="AA12" t="s">
        <v>24</v>
      </c>
    </row>
    <row r="13" spans="1:27" ht="30" x14ac:dyDescent="0.25">
      <c r="A13" s="344"/>
      <c r="B13" s="362" t="s">
        <v>162</v>
      </c>
      <c r="C13" s="361">
        <v>3</v>
      </c>
      <c r="D13" s="398" t="str">
        <f>VLOOKUP(C13,$Z$7:$AA$13,2)</f>
        <v>Medium</v>
      </c>
      <c r="E13" s="364"/>
      <c r="F13" s="351"/>
      <c r="G13" s="351"/>
      <c r="H13" s="351"/>
      <c r="I13" s="351"/>
      <c r="J13" s="351"/>
      <c r="K13" s="351"/>
      <c r="L13" s="351"/>
      <c r="M13" s="351"/>
      <c r="N13" s="351"/>
      <c r="O13" s="351"/>
      <c r="P13" s="351"/>
      <c r="R13" t="s">
        <v>319</v>
      </c>
      <c r="S13">
        <f>VLOOKUP('MCA Inputs'!D8,'Default values'!$D$31:$E$37,2,FALSE)</f>
        <v>50</v>
      </c>
      <c r="T13">
        <f>VLOOKUP('MCA Inputs'!D10,'Default values'!$D$31:$E$37,2,FALSE)</f>
        <v>50</v>
      </c>
      <c r="U13">
        <f>VLOOKUP('MCA Inputs'!D13,'Default values'!$D$31:$E$37,2,FALSE)</f>
        <v>50</v>
      </c>
      <c r="W13">
        <f>-$U13*T13</f>
        <v>-2500</v>
      </c>
      <c r="X13">
        <f>-$S13*U13</f>
        <v>-2500</v>
      </c>
      <c r="Z13">
        <v>6</v>
      </c>
      <c r="AA13" t="s">
        <v>220</v>
      </c>
    </row>
    <row r="14" spans="1:27" ht="19.5" customHeight="1" thickBot="1" x14ac:dyDescent="0.3">
      <c r="A14" s="344"/>
      <c r="B14" s="369" t="s">
        <v>163</v>
      </c>
      <c r="C14" s="370">
        <v>3</v>
      </c>
      <c r="D14" s="398" t="str">
        <f>VLOOKUP(C14,$Z$7:$AA$13,2)</f>
        <v>Medium</v>
      </c>
      <c r="E14" s="364"/>
      <c r="F14" s="351"/>
      <c r="G14" s="351"/>
      <c r="H14" s="351"/>
      <c r="I14" s="351"/>
      <c r="J14" s="351"/>
      <c r="K14" s="351"/>
      <c r="L14" s="351"/>
      <c r="M14" s="351"/>
      <c r="N14" s="351"/>
      <c r="O14" s="351"/>
      <c r="P14" s="351"/>
      <c r="R14" t="s">
        <v>320</v>
      </c>
      <c r="S14">
        <f>VLOOKUP('MCA Inputs'!D9,'Default values'!$D$31:$E$37,2,FALSE)</f>
        <v>50</v>
      </c>
      <c r="T14">
        <f>VLOOKUP('MCA Inputs'!D11,'Default values'!$D$31:$E$37,2,FALSE)</f>
        <v>50</v>
      </c>
      <c r="U14">
        <f>VLOOKUP('MCA Inputs'!D14,'Default values'!$D$31:$E$37,2,FALSE)</f>
        <v>50</v>
      </c>
      <c r="W14">
        <f>-$U14*T14</f>
        <v>-2500</v>
      </c>
      <c r="X14">
        <f>-$S14*U14</f>
        <v>-2500</v>
      </c>
    </row>
    <row r="15" spans="1:27" ht="16.5" thickTop="1" x14ac:dyDescent="0.25">
      <c r="A15" s="344"/>
      <c r="B15" s="359"/>
      <c r="C15" s="359"/>
      <c r="D15" s="358"/>
      <c r="E15" s="358"/>
      <c r="F15" s="351"/>
      <c r="G15" s="351"/>
      <c r="H15" s="351"/>
      <c r="I15" s="351"/>
      <c r="J15" s="351"/>
      <c r="K15" s="351"/>
      <c r="L15" s="351"/>
      <c r="M15" s="351"/>
      <c r="N15" s="351"/>
      <c r="O15" s="351"/>
      <c r="P15" s="351"/>
    </row>
    <row r="16" spans="1:27" ht="23.25" thickBot="1" x14ac:dyDescent="0.35">
      <c r="A16" s="382"/>
      <c r="B16" s="383" t="s">
        <v>223</v>
      </c>
      <c r="C16" s="345"/>
      <c r="D16" s="358"/>
      <c r="E16" s="358"/>
      <c r="F16" s="351"/>
      <c r="G16" s="351"/>
      <c r="H16" s="351"/>
      <c r="I16" s="351"/>
      <c r="J16" s="351"/>
      <c r="K16" s="351"/>
      <c r="L16" s="351"/>
      <c r="M16" s="351"/>
      <c r="N16" s="351"/>
      <c r="O16" s="351"/>
      <c r="P16" s="351"/>
    </row>
    <row r="17" spans="1:24" ht="16.5" thickTop="1" x14ac:dyDescent="0.25">
      <c r="A17" s="344"/>
      <c r="B17" s="529" t="s">
        <v>334</v>
      </c>
      <c r="C17" s="368" t="s">
        <v>288</v>
      </c>
      <c r="D17" s="380"/>
      <c r="E17" s="380"/>
      <c r="F17" s="344"/>
      <c r="G17" s="344"/>
      <c r="H17" s="356"/>
      <c r="I17" s="351"/>
      <c r="J17" s="117"/>
      <c r="K17" s="117"/>
      <c r="L17" s="117"/>
      <c r="M17" s="117"/>
      <c r="N17" s="117"/>
      <c r="O17" s="117"/>
      <c r="P17" s="117"/>
    </row>
    <row r="18" spans="1:24" ht="31.5" x14ac:dyDescent="0.25">
      <c r="A18" s="344"/>
      <c r="B18" s="381" t="s">
        <v>150</v>
      </c>
      <c r="C18" s="387" t="s">
        <v>311</v>
      </c>
      <c r="D18" s="385"/>
      <c r="E18" s="387" t="s">
        <v>312</v>
      </c>
      <c r="F18" s="385"/>
      <c r="G18" s="391" t="s">
        <v>29</v>
      </c>
      <c r="H18" s="392"/>
      <c r="I18" s="372"/>
      <c r="J18" s="125" t="s">
        <v>148</v>
      </c>
      <c r="K18" s="124"/>
      <c r="L18" s="124"/>
      <c r="M18" s="124"/>
      <c r="N18" s="124"/>
      <c r="O18" s="124"/>
      <c r="P18" s="124"/>
    </row>
    <row r="19" spans="1:24" ht="16.5" thickBot="1" x14ac:dyDescent="0.3">
      <c r="A19" s="344"/>
      <c r="B19" s="377" t="s">
        <v>290</v>
      </c>
      <c r="C19" s="388"/>
      <c r="D19" s="386"/>
      <c r="E19" s="389"/>
      <c r="F19" s="386"/>
      <c r="G19" s="389"/>
      <c r="H19" s="386"/>
      <c r="I19" s="372"/>
      <c r="J19" s="124"/>
      <c r="K19" s="124"/>
      <c r="L19" s="124"/>
      <c r="M19" s="124"/>
      <c r="N19" s="124"/>
      <c r="O19" s="124"/>
      <c r="P19" s="124"/>
    </row>
    <row r="20" spans="1:24" ht="19.5" customHeight="1" thickBot="1" x14ac:dyDescent="0.3">
      <c r="A20" s="344"/>
      <c r="B20" s="378" t="s">
        <v>295</v>
      </c>
      <c r="C20" s="394">
        <v>5</v>
      </c>
      <c r="D20" s="392" t="str">
        <f t="shared" ref="D20:D28" si="0">VLOOKUP(C20,$Z$7:$AA$13,2)</f>
        <v>High</v>
      </c>
      <c r="E20" s="393">
        <v>3</v>
      </c>
      <c r="F20" s="392" t="str">
        <f t="shared" ref="F20:F28" si="1">VLOOKUP(E20,$Z$7:$AA$13,2)</f>
        <v>Medium</v>
      </c>
      <c r="G20" s="393">
        <v>0</v>
      </c>
      <c r="H20" s="392" t="str">
        <f t="shared" ref="H20:H28" si="2">VLOOKUP(G20,$Z$7:$AA$13,2)</f>
        <v>None</v>
      </c>
      <c r="I20" s="372"/>
      <c r="J20" s="573"/>
      <c r="K20" s="574"/>
      <c r="L20" s="574"/>
      <c r="M20" s="574"/>
      <c r="N20" s="574"/>
      <c r="O20" s="574"/>
      <c r="P20" s="575"/>
      <c r="S20">
        <f>VLOOKUP('MCA Inputs'!D20,'Default values'!$D$31:$E$37,2,FALSE)</f>
        <v>83.3</v>
      </c>
      <c r="T20">
        <f>VLOOKUP('MCA Inputs'!F20,'Default values'!$D$31:$E$37,2,FALSE)</f>
        <v>50</v>
      </c>
      <c r="U20">
        <f>VLOOKUP('MCA Inputs'!H20,'Default values'!$D$31:$E$37,2,FALSE)</f>
        <v>0</v>
      </c>
      <c r="W20">
        <f>$U20*T20</f>
        <v>0</v>
      </c>
      <c r="X20">
        <f>$S20*U20</f>
        <v>0</v>
      </c>
    </row>
    <row r="21" spans="1:24" ht="19.5" customHeight="1" thickBot="1" x14ac:dyDescent="0.3">
      <c r="A21" s="344"/>
      <c r="B21" s="378" t="s">
        <v>296</v>
      </c>
      <c r="C21" s="394">
        <v>4</v>
      </c>
      <c r="D21" s="392" t="str">
        <f t="shared" si="0"/>
        <v>Med-high</v>
      </c>
      <c r="E21" s="393">
        <v>1</v>
      </c>
      <c r="F21" s="392" t="str">
        <f t="shared" si="1"/>
        <v>Low</v>
      </c>
      <c r="G21" s="393">
        <v>6</v>
      </c>
      <c r="H21" s="392" t="str">
        <f t="shared" si="2"/>
        <v>Very high</v>
      </c>
      <c r="I21" s="372"/>
      <c r="J21" s="573"/>
      <c r="K21" s="574"/>
      <c r="L21" s="574"/>
      <c r="M21" s="574"/>
      <c r="N21" s="574"/>
      <c r="O21" s="574"/>
      <c r="P21" s="575"/>
      <c r="S21">
        <f>VLOOKUP('MCA Inputs'!D21,'Default values'!$D$31:$E$37,2,FALSE)</f>
        <v>66.7</v>
      </c>
      <c r="T21">
        <f>VLOOKUP('MCA Inputs'!F21,'Default values'!$D$31:$E$37,2,FALSE)</f>
        <v>16.7</v>
      </c>
      <c r="U21">
        <f>VLOOKUP('MCA Inputs'!H21,'Default values'!$D$31:$E$37,2,FALSE)</f>
        <v>100</v>
      </c>
      <c r="W21">
        <f t="shared" ref="W21:W26" si="3">$U21*T21</f>
        <v>1670</v>
      </c>
      <c r="X21">
        <f t="shared" ref="X21:X26" si="4">$S21*U21</f>
        <v>6670</v>
      </c>
    </row>
    <row r="22" spans="1:24" ht="19.5" customHeight="1" thickBot="1" x14ac:dyDescent="0.3">
      <c r="A22" s="344"/>
      <c r="B22" s="378" t="s">
        <v>297</v>
      </c>
      <c r="C22" s="394">
        <v>4</v>
      </c>
      <c r="D22" s="392" t="str">
        <f t="shared" si="0"/>
        <v>Med-high</v>
      </c>
      <c r="E22" s="393">
        <v>1</v>
      </c>
      <c r="F22" s="392" t="str">
        <f t="shared" si="1"/>
        <v>Low</v>
      </c>
      <c r="G22" s="393">
        <v>3</v>
      </c>
      <c r="H22" s="392" t="str">
        <f t="shared" si="2"/>
        <v>Medium</v>
      </c>
      <c r="I22" s="372"/>
      <c r="J22" s="573"/>
      <c r="K22" s="574"/>
      <c r="L22" s="574"/>
      <c r="M22" s="574"/>
      <c r="N22" s="574"/>
      <c r="O22" s="574"/>
      <c r="P22" s="575"/>
      <c r="S22">
        <f>VLOOKUP('MCA Inputs'!D22,'Default values'!$D$31:$E$37,2,FALSE)</f>
        <v>66.7</v>
      </c>
      <c r="T22">
        <f>VLOOKUP('MCA Inputs'!F22,'Default values'!$D$31:$E$37,2,FALSE)</f>
        <v>16.7</v>
      </c>
      <c r="U22">
        <f>VLOOKUP('MCA Inputs'!H22,'Default values'!$D$31:$E$37,2,FALSE)</f>
        <v>50</v>
      </c>
      <c r="W22">
        <f t="shared" si="3"/>
        <v>835</v>
      </c>
      <c r="X22">
        <f t="shared" si="4"/>
        <v>3335</v>
      </c>
    </row>
    <row r="23" spans="1:24" ht="30.75" thickBot="1" x14ac:dyDescent="0.3">
      <c r="A23" s="344"/>
      <c r="B23" s="379" t="s">
        <v>289</v>
      </c>
      <c r="C23" s="394">
        <v>4</v>
      </c>
      <c r="D23" s="527" t="str">
        <f t="shared" si="0"/>
        <v>Med-high</v>
      </c>
      <c r="E23" s="393">
        <v>0</v>
      </c>
      <c r="F23" s="527" t="str">
        <f t="shared" si="1"/>
        <v>None</v>
      </c>
      <c r="G23" s="393">
        <v>3</v>
      </c>
      <c r="H23" s="527" t="str">
        <f t="shared" si="2"/>
        <v>Medium</v>
      </c>
      <c r="I23" s="372"/>
      <c r="J23" s="573"/>
      <c r="K23" s="574"/>
      <c r="L23" s="574"/>
      <c r="M23" s="574"/>
      <c r="N23" s="574"/>
      <c r="O23" s="574"/>
      <c r="P23" s="575"/>
      <c r="S23">
        <f>VLOOKUP('MCA Inputs'!D23,'Default values'!$D$31:$E$37,2,FALSE)</f>
        <v>66.7</v>
      </c>
      <c r="T23">
        <f>VLOOKUP('MCA Inputs'!F23,'Default values'!$D$31:$E$37,2,FALSE)</f>
        <v>0</v>
      </c>
      <c r="U23">
        <f>VLOOKUP('MCA Inputs'!H23,'Default values'!$D$31:$E$37,2,FALSE)</f>
        <v>50</v>
      </c>
      <c r="W23">
        <f t="shared" si="3"/>
        <v>0</v>
      </c>
      <c r="X23">
        <f t="shared" si="4"/>
        <v>3335</v>
      </c>
    </row>
    <row r="24" spans="1:24" ht="19.5" customHeight="1" thickBot="1" x14ac:dyDescent="0.3">
      <c r="A24" s="344"/>
      <c r="B24" s="378" t="s">
        <v>298</v>
      </c>
      <c r="C24" s="394">
        <v>1</v>
      </c>
      <c r="D24" s="392" t="str">
        <f t="shared" si="0"/>
        <v>Low</v>
      </c>
      <c r="E24" s="393">
        <v>1</v>
      </c>
      <c r="F24" s="392" t="str">
        <f t="shared" si="1"/>
        <v>Low</v>
      </c>
      <c r="G24" s="393">
        <v>3</v>
      </c>
      <c r="H24" s="392" t="str">
        <f t="shared" si="2"/>
        <v>Medium</v>
      </c>
      <c r="I24" s="372"/>
      <c r="J24" s="573"/>
      <c r="K24" s="574"/>
      <c r="L24" s="574"/>
      <c r="M24" s="574"/>
      <c r="N24" s="574"/>
      <c r="O24" s="574"/>
      <c r="P24" s="575"/>
      <c r="S24">
        <f>VLOOKUP('MCA Inputs'!D24,'Default values'!$D$31:$E$37,2,FALSE)</f>
        <v>16.7</v>
      </c>
      <c r="T24">
        <f>VLOOKUP('MCA Inputs'!F24,'Default values'!$D$31:$E$37,2,FALSE)</f>
        <v>16.7</v>
      </c>
      <c r="U24">
        <f>VLOOKUP('MCA Inputs'!H24,'Default values'!$D$31:$E$37,2,FALSE)</f>
        <v>50</v>
      </c>
      <c r="W24">
        <f t="shared" si="3"/>
        <v>835</v>
      </c>
      <c r="X24">
        <f t="shared" si="4"/>
        <v>835</v>
      </c>
    </row>
    <row r="25" spans="1:24" ht="19.5" customHeight="1" thickBot="1" x14ac:dyDescent="0.3">
      <c r="A25" s="344"/>
      <c r="B25" s="378" t="s">
        <v>291</v>
      </c>
      <c r="C25" s="394">
        <v>1</v>
      </c>
      <c r="D25" s="392" t="str">
        <f t="shared" si="0"/>
        <v>Low</v>
      </c>
      <c r="E25" s="393">
        <v>1</v>
      </c>
      <c r="F25" s="392" t="str">
        <f t="shared" si="1"/>
        <v>Low</v>
      </c>
      <c r="G25" s="393">
        <v>3</v>
      </c>
      <c r="H25" s="392" t="str">
        <f t="shared" si="2"/>
        <v>Medium</v>
      </c>
      <c r="I25" s="372"/>
      <c r="J25" s="573"/>
      <c r="K25" s="574"/>
      <c r="L25" s="574"/>
      <c r="M25" s="574"/>
      <c r="N25" s="574"/>
      <c r="O25" s="574"/>
      <c r="P25" s="575"/>
      <c r="S25">
        <f>VLOOKUP('MCA Inputs'!D25,'Default values'!$D$31:$E$37,2,FALSE)</f>
        <v>16.7</v>
      </c>
      <c r="T25">
        <f>VLOOKUP('MCA Inputs'!F25,'Default values'!$D$31:$E$37,2,FALSE)</f>
        <v>16.7</v>
      </c>
      <c r="U25">
        <f>VLOOKUP('MCA Inputs'!H25,'Default values'!$D$31:$E$37,2,FALSE)</f>
        <v>50</v>
      </c>
      <c r="W25">
        <f t="shared" si="3"/>
        <v>835</v>
      </c>
      <c r="X25">
        <f t="shared" si="4"/>
        <v>835</v>
      </c>
    </row>
    <row r="26" spans="1:24" ht="19.5" customHeight="1" thickBot="1" x14ac:dyDescent="0.3">
      <c r="A26" s="344"/>
      <c r="B26" s="378" t="s">
        <v>292</v>
      </c>
      <c r="C26" s="394">
        <v>1</v>
      </c>
      <c r="D26" s="392" t="str">
        <f t="shared" si="0"/>
        <v>Low</v>
      </c>
      <c r="E26" s="393">
        <v>3</v>
      </c>
      <c r="F26" s="392" t="str">
        <f t="shared" si="1"/>
        <v>Medium</v>
      </c>
      <c r="G26" s="393">
        <v>3</v>
      </c>
      <c r="H26" s="392" t="str">
        <f t="shared" si="2"/>
        <v>Medium</v>
      </c>
      <c r="I26" s="372"/>
      <c r="J26" s="573"/>
      <c r="K26" s="574"/>
      <c r="L26" s="574"/>
      <c r="M26" s="574"/>
      <c r="N26" s="574"/>
      <c r="O26" s="574"/>
      <c r="P26" s="575"/>
      <c r="S26">
        <f>VLOOKUP('MCA Inputs'!D26,'Default values'!$D$31:$E$37,2,FALSE)</f>
        <v>16.7</v>
      </c>
      <c r="T26">
        <f>VLOOKUP('MCA Inputs'!F26,'Default values'!$D$31:$E$37,2,FALSE)</f>
        <v>50</v>
      </c>
      <c r="U26">
        <f>VLOOKUP('MCA Inputs'!H26,'Default values'!$D$31:$E$37,2,FALSE)</f>
        <v>50</v>
      </c>
      <c r="W26">
        <f t="shared" si="3"/>
        <v>2500</v>
      </c>
      <c r="X26">
        <f t="shared" si="4"/>
        <v>835</v>
      </c>
    </row>
    <row r="27" spans="1:24" ht="19.5" customHeight="1" thickBot="1" x14ac:dyDescent="0.3">
      <c r="A27" s="344"/>
      <c r="B27" s="378" t="s">
        <v>293</v>
      </c>
      <c r="C27" s="394">
        <v>3</v>
      </c>
      <c r="D27" s="392" t="str">
        <f t="shared" si="0"/>
        <v>Medium</v>
      </c>
      <c r="E27" s="393">
        <v>3</v>
      </c>
      <c r="F27" s="392" t="str">
        <f t="shared" si="1"/>
        <v>Medium</v>
      </c>
      <c r="G27" s="393">
        <v>3</v>
      </c>
      <c r="H27" s="392" t="str">
        <f t="shared" si="2"/>
        <v>Medium</v>
      </c>
      <c r="I27" s="372"/>
      <c r="J27" s="573"/>
      <c r="K27" s="574"/>
      <c r="L27" s="574"/>
      <c r="M27" s="574"/>
      <c r="N27" s="574"/>
      <c r="O27" s="574"/>
      <c r="P27" s="575"/>
      <c r="S27">
        <f>VLOOKUP('MCA Inputs'!D27,'Default values'!$D$31:$E$37,2,FALSE)</f>
        <v>50</v>
      </c>
      <c r="T27">
        <f>VLOOKUP('MCA Inputs'!F27,'Default values'!$D$31:$E$37,2,FALSE)</f>
        <v>50</v>
      </c>
      <c r="U27">
        <f>VLOOKUP('MCA Inputs'!H27,'Default values'!$D$31:$E$37,2,FALSE)</f>
        <v>50</v>
      </c>
      <c r="W27">
        <f t="shared" ref="W27:W42" si="5">$U27*T27</f>
        <v>2500</v>
      </c>
      <c r="X27">
        <f t="shared" ref="X27:X42" si="6">$S27*U27</f>
        <v>2500</v>
      </c>
    </row>
    <row r="28" spans="1:24" ht="19.5" customHeight="1" thickBot="1" x14ac:dyDescent="0.3">
      <c r="A28" s="344"/>
      <c r="B28" s="378" t="s">
        <v>294</v>
      </c>
      <c r="C28" s="394">
        <v>3</v>
      </c>
      <c r="D28" s="392" t="str">
        <f t="shared" si="0"/>
        <v>Medium</v>
      </c>
      <c r="E28" s="393">
        <v>3</v>
      </c>
      <c r="F28" s="392" t="str">
        <f t="shared" si="1"/>
        <v>Medium</v>
      </c>
      <c r="G28" s="393">
        <v>3</v>
      </c>
      <c r="H28" s="392" t="str">
        <f t="shared" si="2"/>
        <v>Medium</v>
      </c>
      <c r="I28" s="372"/>
      <c r="J28" s="573"/>
      <c r="K28" s="574"/>
      <c r="L28" s="574"/>
      <c r="M28" s="574"/>
      <c r="N28" s="574"/>
      <c r="O28" s="574"/>
      <c r="P28" s="575"/>
      <c r="S28">
        <f>VLOOKUP('MCA Inputs'!D28,'Default values'!$D$31:$E$37,2,FALSE)</f>
        <v>50</v>
      </c>
      <c r="T28">
        <f>VLOOKUP('MCA Inputs'!F28,'Default values'!$D$31:$E$37,2,FALSE)</f>
        <v>50</v>
      </c>
      <c r="U28">
        <f>VLOOKUP('MCA Inputs'!H28,'Default values'!$D$31:$E$37,2,FALSE)</f>
        <v>50</v>
      </c>
      <c r="W28">
        <f t="shared" si="5"/>
        <v>2500</v>
      </c>
      <c r="X28">
        <f t="shared" si="6"/>
        <v>2500</v>
      </c>
    </row>
    <row r="29" spans="1:24" ht="18.75" thickBot="1" x14ac:dyDescent="0.3">
      <c r="A29" s="344"/>
      <c r="B29" s="376" t="s">
        <v>149</v>
      </c>
      <c r="C29" s="395"/>
      <c r="D29" s="386"/>
      <c r="E29" s="397"/>
      <c r="F29" s="390"/>
      <c r="G29" s="397"/>
      <c r="H29" s="390"/>
      <c r="I29" s="372"/>
      <c r="J29" s="126"/>
      <c r="K29" s="126"/>
      <c r="L29" s="126"/>
      <c r="M29" s="126"/>
      <c r="N29" s="126"/>
      <c r="O29" s="126"/>
      <c r="P29" s="126"/>
    </row>
    <row r="30" spans="1:24" ht="16.5" thickBot="1" x14ac:dyDescent="0.3">
      <c r="A30" s="344"/>
      <c r="B30" s="378" t="s">
        <v>299</v>
      </c>
      <c r="C30" s="394">
        <v>3</v>
      </c>
      <c r="D30" s="392" t="str">
        <f>VLOOKUP(C30,$Z$7:$AA$13,2)</f>
        <v>Medium</v>
      </c>
      <c r="E30" s="393">
        <v>3</v>
      </c>
      <c r="F30" s="392" t="str">
        <f>VLOOKUP(E30,$Z$7:$AA$13,2)</f>
        <v>Medium</v>
      </c>
      <c r="G30" s="393">
        <v>3</v>
      </c>
      <c r="H30" s="392" t="str">
        <f>VLOOKUP(G30,$Z$7:$AA$13,2)</f>
        <v>Medium</v>
      </c>
      <c r="I30" s="372"/>
      <c r="J30" s="573"/>
      <c r="K30" s="574"/>
      <c r="L30" s="574"/>
      <c r="M30" s="574"/>
      <c r="N30" s="574"/>
      <c r="O30" s="574"/>
      <c r="P30" s="575"/>
      <c r="S30">
        <f>VLOOKUP('MCA Inputs'!D30,'Default values'!$D$31:$E$37,2,FALSE)</f>
        <v>50</v>
      </c>
      <c r="T30">
        <f>VLOOKUP('MCA Inputs'!F30,'Default values'!$D$31:$E$37,2,FALSE)</f>
        <v>50</v>
      </c>
      <c r="U30">
        <f>VLOOKUP('MCA Inputs'!H30,'Default values'!$D$31:$E$37,2,FALSE)</f>
        <v>50</v>
      </c>
      <c r="W30">
        <f t="shared" si="5"/>
        <v>2500</v>
      </c>
      <c r="X30">
        <f t="shared" si="6"/>
        <v>2500</v>
      </c>
    </row>
    <row r="31" spans="1:24" ht="30.75" thickBot="1" x14ac:dyDescent="0.3">
      <c r="A31" s="344"/>
      <c r="B31" s="379" t="s">
        <v>300</v>
      </c>
      <c r="C31" s="394">
        <v>3</v>
      </c>
      <c r="D31" s="392" t="str">
        <f>VLOOKUP(C31,$Z$7:$AA$13,2)</f>
        <v>Medium</v>
      </c>
      <c r="E31" s="393">
        <v>3</v>
      </c>
      <c r="F31" s="392" t="str">
        <f>VLOOKUP(E31,$Z$7:$AA$13,2)</f>
        <v>Medium</v>
      </c>
      <c r="G31" s="393">
        <v>3</v>
      </c>
      <c r="H31" s="392" t="str">
        <f>VLOOKUP(G31,$Z$7:$AA$13,2)</f>
        <v>Medium</v>
      </c>
      <c r="I31" s="372"/>
      <c r="J31" s="573"/>
      <c r="K31" s="574"/>
      <c r="L31" s="574"/>
      <c r="M31" s="574"/>
      <c r="N31" s="574"/>
      <c r="O31" s="574"/>
      <c r="P31" s="575"/>
      <c r="S31">
        <f>VLOOKUP('MCA Inputs'!D31,'Default values'!$D$31:$E$37,2,FALSE)</f>
        <v>50</v>
      </c>
      <c r="T31">
        <f>VLOOKUP('MCA Inputs'!F31,'Default values'!$D$31:$E$37,2,FALSE)</f>
        <v>50</v>
      </c>
      <c r="U31">
        <f>VLOOKUP('MCA Inputs'!H31,'Default values'!$D$31:$E$37,2,FALSE)</f>
        <v>50</v>
      </c>
      <c r="W31">
        <f t="shared" si="5"/>
        <v>2500</v>
      </c>
      <c r="X31">
        <f t="shared" si="6"/>
        <v>2500</v>
      </c>
    </row>
    <row r="32" spans="1:24" ht="16.5" thickBot="1" x14ac:dyDescent="0.3">
      <c r="A32" s="344"/>
      <c r="B32" s="378" t="s">
        <v>301</v>
      </c>
      <c r="C32" s="394">
        <v>3</v>
      </c>
      <c r="D32" s="392" t="str">
        <f>VLOOKUP(C32,$Z$7:$AA$13,2)</f>
        <v>Medium</v>
      </c>
      <c r="E32" s="393">
        <v>3</v>
      </c>
      <c r="F32" s="392" t="str">
        <f>VLOOKUP(E32,$Z$7:$AA$13,2)</f>
        <v>Medium</v>
      </c>
      <c r="G32" s="393">
        <v>3</v>
      </c>
      <c r="H32" s="392" t="str">
        <f>VLOOKUP(G32,$Z$7:$AA$13,2)</f>
        <v>Medium</v>
      </c>
      <c r="I32" s="372"/>
      <c r="J32" s="573"/>
      <c r="K32" s="574"/>
      <c r="L32" s="574"/>
      <c r="M32" s="574"/>
      <c r="N32" s="574"/>
      <c r="O32" s="574"/>
      <c r="P32" s="575"/>
      <c r="S32">
        <f>VLOOKUP('MCA Inputs'!D32,'Default values'!$D$31:$E$37,2,FALSE)</f>
        <v>50</v>
      </c>
      <c r="T32">
        <f>VLOOKUP('MCA Inputs'!F32,'Default values'!$D$31:$E$37,2,FALSE)</f>
        <v>50</v>
      </c>
      <c r="U32">
        <f>VLOOKUP('MCA Inputs'!H32,'Default values'!$D$31:$E$37,2,FALSE)</f>
        <v>50</v>
      </c>
      <c r="W32">
        <f t="shared" si="5"/>
        <v>2500</v>
      </c>
      <c r="X32">
        <f t="shared" si="6"/>
        <v>2500</v>
      </c>
    </row>
    <row r="33" spans="1:24" ht="16.5" thickBot="1" x14ac:dyDescent="0.3">
      <c r="A33" s="344"/>
      <c r="B33" s="377" t="s">
        <v>302</v>
      </c>
      <c r="C33" s="396"/>
      <c r="D33" s="386"/>
      <c r="E33" s="397"/>
      <c r="F33" s="386"/>
      <c r="G33" s="397"/>
      <c r="H33" s="386"/>
      <c r="I33" s="372"/>
      <c r="J33" s="126"/>
      <c r="K33" s="126"/>
      <c r="L33" s="126"/>
      <c r="M33" s="126"/>
      <c r="N33" s="126"/>
      <c r="O33" s="126"/>
      <c r="P33" s="126"/>
    </row>
    <row r="34" spans="1:24" ht="16.5" thickBot="1" x14ac:dyDescent="0.3">
      <c r="A34" s="344"/>
      <c r="B34" s="378" t="s">
        <v>303</v>
      </c>
      <c r="C34" s="394">
        <v>3</v>
      </c>
      <c r="D34" s="392" t="str">
        <f>VLOOKUP(C34,$Z$7:$AA$13,2)</f>
        <v>Medium</v>
      </c>
      <c r="E34" s="393">
        <v>3</v>
      </c>
      <c r="F34" s="392" t="str">
        <f>VLOOKUP(E34,$Z$7:$AA$13,2)</f>
        <v>Medium</v>
      </c>
      <c r="G34" s="393">
        <v>3</v>
      </c>
      <c r="H34" s="392" t="str">
        <f>VLOOKUP(G34,$Z$7:$AA$13,2)</f>
        <v>Medium</v>
      </c>
      <c r="I34" s="372"/>
      <c r="J34" s="573"/>
      <c r="K34" s="574"/>
      <c r="L34" s="574"/>
      <c r="M34" s="574"/>
      <c r="N34" s="574"/>
      <c r="O34" s="574"/>
      <c r="P34" s="575"/>
      <c r="S34">
        <f>VLOOKUP('MCA Inputs'!D34,'Default values'!$D$31:$E$37,2,FALSE)</f>
        <v>50</v>
      </c>
      <c r="T34">
        <f>VLOOKUP('MCA Inputs'!F34,'Default values'!$D$31:$E$37,2,FALSE)</f>
        <v>50</v>
      </c>
      <c r="U34">
        <f>VLOOKUP('MCA Inputs'!H34,'Default values'!$D$31:$E$37,2,FALSE)</f>
        <v>50</v>
      </c>
      <c r="W34">
        <f t="shared" si="5"/>
        <v>2500</v>
      </c>
      <c r="X34">
        <f t="shared" si="6"/>
        <v>2500</v>
      </c>
    </row>
    <row r="35" spans="1:24" ht="16.5" thickBot="1" x14ac:dyDescent="0.3">
      <c r="A35" s="344"/>
      <c r="B35" s="378" t="s">
        <v>304</v>
      </c>
      <c r="C35" s="394">
        <v>3</v>
      </c>
      <c r="D35" s="392" t="str">
        <f>VLOOKUP(C35,$Z$7:$AA$13,2)</f>
        <v>Medium</v>
      </c>
      <c r="E35" s="393">
        <v>3</v>
      </c>
      <c r="F35" s="392" t="str">
        <f>VLOOKUP(E35,$Z$7:$AA$13,2)</f>
        <v>Medium</v>
      </c>
      <c r="G35" s="393">
        <v>3</v>
      </c>
      <c r="H35" s="392" t="str">
        <f>VLOOKUP(G35,$Z$7:$AA$13,2)</f>
        <v>Medium</v>
      </c>
      <c r="I35" s="372"/>
      <c r="J35" s="573"/>
      <c r="K35" s="574"/>
      <c r="L35" s="574"/>
      <c r="M35" s="574"/>
      <c r="N35" s="574"/>
      <c r="O35" s="574"/>
      <c r="P35" s="575"/>
      <c r="S35">
        <f>VLOOKUP('MCA Inputs'!D35,'Default values'!$D$31:$E$37,2,FALSE)</f>
        <v>50</v>
      </c>
      <c r="T35">
        <f>VLOOKUP('MCA Inputs'!F35,'Default values'!$D$31:$E$37,2,FALSE)</f>
        <v>50</v>
      </c>
      <c r="U35">
        <f>VLOOKUP('MCA Inputs'!H35,'Default values'!$D$31:$E$37,2,FALSE)</f>
        <v>50</v>
      </c>
      <c r="W35">
        <f t="shared" si="5"/>
        <v>2500</v>
      </c>
      <c r="X35">
        <f t="shared" si="6"/>
        <v>2500</v>
      </c>
    </row>
    <row r="36" spans="1:24" ht="16.5" thickBot="1" x14ac:dyDescent="0.3">
      <c r="A36" s="344"/>
      <c r="B36" s="378" t="s">
        <v>305</v>
      </c>
      <c r="C36" s="394">
        <v>3</v>
      </c>
      <c r="D36" s="392" t="str">
        <f>VLOOKUP(C36,$Z$7:$AA$13,2)</f>
        <v>Medium</v>
      </c>
      <c r="E36" s="393">
        <v>3</v>
      </c>
      <c r="F36" s="392" t="str">
        <f>VLOOKUP(E36,$Z$7:$AA$13,2)</f>
        <v>Medium</v>
      </c>
      <c r="G36" s="393">
        <v>3</v>
      </c>
      <c r="H36" s="392" t="str">
        <f>VLOOKUP(G36,$Z$7:$AA$13,2)</f>
        <v>Medium</v>
      </c>
      <c r="I36" s="372"/>
      <c r="J36" s="573"/>
      <c r="K36" s="574"/>
      <c r="L36" s="574"/>
      <c r="M36" s="574"/>
      <c r="N36" s="574"/>
      <c r="O36" s="574"/>
      <c r="P36" s="575"/>
      <c r="S36">
        <f>VLOOKUP('MCA Inputs'!D36,'Default values'!$D$31:$E$37,2,FALSE)</f>
        <v>50</v>
      </c>
      <c r="T36">
        <f>VLOOKUP('MCA Inputs'!F36,'Default values'!$D$31:$E$37,2,FALSE)</f>
        <v>50</v>
      </c>
      <c r="U36">
        <f>VLOOKUP('MCA Inputs'!H36,'Default values'!$D$31:$E$37,2,FALSE)</f>
        <v>50</v>
      </c>
      <c r="W36">
        <f t="shared" si="5"/>
        <v>2500</v>
      </c>
      <c r="X36">
        <f t="shared" si="6"/>
        <v>2500</v>
      </c>
    </row>
    <row r="37" spans="1:24" ht="16.5" thickBot="1" x14ac:dyDescent="0.3">
      <c r="A37" s="344"/>
      <c r="B37" s="384" t="s">
        <v>115</v>
      </c>
      <c r="C37" s="395"/>
      <c r="D37" s="386"/>
      <c r="E37" s="397"/>
      <c r="F37" s="386"/>
      <c r="G37" s="397"/>
      <c r="H37" s="386"/>
      <c r="I37" s="372"/>
      <c r="J37" s="126"/>
      <c r="K37" s="126"/>
      <c r="L37" s="126"/>
      <c r="M37" s="126"/>
      <c r="N37" s="126"/>
      <c r="O37" s="126"/>
      <c r="P37" s="126"/>
    </row>
    <row r="38" spans="1:24" ht="16.5" thickBot="1" x14ac:dyDescent="0.3">
      <c r="A38" s="344"/>
      <c r="B38" s="378" t="s">
        <v>306</v>
      </c>
      <c r="C38" s="394">
        <v>6</v>
      </c>
      <c r="D38" s="392" t="str">
        <f>VLOOKUP(C38,$Z$7:$AA$13,2)</f>
        <v>Very high</v>
      </c>
      <c r="E38" s="393">
        <v>3</v>
      </c>
      <c r="F38" s="392" t="str">
        <f>VLOOKUP(E38,$Z$7:$AA$13,2)</f>
        <v>Medium</v>
      </c>
      <c r="G38" s="393">
        <v>3</v>
      </c>
      <c r="H38" s="392" t="str">
        <f>VLOOKUP(G38,$Z$7:$AA$13,2)</f>
        <v>Medium</v>
      </c>
      <c r="I38" s="372"/>
      <c r="J38" s="573"/>
      <c r="K38" s="574"/>
      <c r="L38" s="574"/>
      <c r="M38" s="574"/>
      <c r="N38" s="574"/>
      <c r="O38" s="574"/>
      <c r="P38" s="575"/>
      <c r="S38">
        <f>VLOOKUP('MCA Inputs'!D38,'Default values'!$D$31:$E$37,2,FALSE)</f>
        <v>100</v>
      </c>
      <c r="T38">
        <f>VLOOKUP('MCA Inputs'!F38,'Default values'!$D$31:$E$37,2,FALSE)</f>
        <v>50</v>
      </c>
      <c r="U38">
        <f>VLOOKUP('MCA Inputs'!H38,'Default values'!$D$31:$E$37,2,FALSE)</f>
        <v>50</v>
      </c>
      <c r="W38">
        <f t="shared" si="5"/>
        <v>2500</v>
      </c>
      <c r="X38">
        <f t="shared" si="6"/>
        <v>5000</v>
      </c>
    </row>
    <row r="39" spans="1:24" ht="30.75" thickBot="1" x14ac:dyDescent="0.3">
      <c r="A39" s="344"/>
      <c r="B39" s="379" t="s">
        <v>307</v>
      </c>
      <c r="C39" s="394">
        <v>6</v>
      </c>
      <c r="D39" s="392" t="str">
        <f>VLOOKUP(C39,$Z$7:$AA$13,2)</f>
        <v>Very high</v>
      </c>
      <c r="E39" s="393">
        <v>3</v>
      </c>
      <c r="F39" s="392" t="str">
        <f>VLOOKUP(E39,$Z$7:$AA$13,2)</f>
        <v>Medium</v>
      </c>
      <c r="G39" s="393">
        <v>3</v>
      </c>
      <c r="H39" s="392" t="str">
        <f>VLOOKUP(G39,$Z$7:$AA$13,2)</f>
        <v>Medium</v>
      </c>
      <c r="I39" s="372"/>
      <c r="J39" s="573"/>
      <c r="K39" s="574"/>
      <c r="L39" s="574"/>
      <c r="M39" s="574"/>
      <c r="N39" s="574"/>
      <c r="O39" s="574"/>
      <c r="P39" s="575"/>
      <c r="S39">
        <f>VLOOKUP('MCA Inputs'!D39,'Default values'!$D$31:$E$37,2,FALSE)</f>
        <v>100</v>
      </c>
      <c r="T39">
        <f>VLOOKUP('MCA Inputs'!F39,'Default values'!$D$31:$E$37,2,FALSE)</f>
        <v>50</v>
      </c>
      <c r="U39">
        <f>VLOOKUP('MCA Inputs'!H39,'Default values'!$D$31:$E$37,2,FALSE)</f>
        <v>50</v>
      </c>
      <c r="W39">
        <f t="shared" si="5"/>
        <v>2500</v>
      </c>
      <c r="X39">
        <f t="shared" si="6"/>
        <v>5000</v>
      </c>
    </row>
    <row r="40" spans="1:24" ht="30.75" thickBot="1" x14ac:dyDescent="0.3">
      <c r="A40" s="344"/>
      <c r="B40" s="379" t="s">
        <v>308</v>
      </c>
      <c r="C40" s="394">
        <v>6</v>
      </c>
      <c r="D40" s="392" t="str">
        <f>VLOOKUP(C40,$Z$7:$AA$13,2)</f>
        <v>Very high</v>
      </c>
      <c r="E40" s="393">
        <v>3</v>
      </c>
      <c r="F40" s="392" t="str">
        <f>VLOOKUP(E40,$Z$7:$AA$13,2)</f>
        <v>Medium</v>
      </c>
      <c r="G40" s="393">
        <v>3</v>
      </c>
      <c r="H40" s="392" t="str">
        <f>VLOOKUP(G40,$Z$7:$AA$13,2)</f>
        <v>Medium</v>
      </c>
      <c r="I40" s="372"/>
      <c r="J40" s="573"/>
      <c r="K40" s="574"/>
      <c r="L40" s="574"/>
      <c r="M40" s="574"/>
      <c r="N40" s="574"/>
      <c r="O40" s="574"/>
      <c r="P40" s="575"/>
      <c r="S40">
        <f>VLOOKUP('MCA Inputs'!D40,'Default values'!$D$31:$E$37,2,FALSE)</f>
        <v>100</v>
      </c>
      <c r="T40">
        <f>VLOOKUP('MCA Inputs'!F40,'Default values'!$D$31:$E$37,2,FALSE)</f>
        <v>50</v>
      </c>
      <c r="U40">
        <f>VLOOKUP('MCA Inputs'!H40,'Default values'!$D$31:$E$37,2,FALSE)</f>
        <v>50</v>
      </c>
      <c r="W40">
        <f t="shared" si="5"/>
        <v>2500</v>
      </c>
      <c r="X40">
        <f t="shared" si="6"/>
        <v>5000</v>
      </c>
    </row>
    <row r="41" spans="1:24" ht="16.5" thickBot="1" x14ac:dyDescent="0.3">
      <c r="A41" s="344"/>
      <c r="B41" s="378" t="s">
        <v>309</v>
      </c>
      <c r="C41" s="394">
        <v>6</v>
      </c>
      <c r="D41" s="392" t="str">
        <f>VLOOKUP(C41,$Z$7:$AA$13,2)</f>
        <v>Very high</v>
      </c>
      <c r="E41" s="393">
        <v>3</v>
      </c>
      <c r="F41" s="392" t="str">
        <f>VLOOKUP(E41,$Z$7:$AA$13,2)</f>
        <v>Medium</v>
      </c>
      <c r="G41" s="393">
        <v>3</v>
      </c>
      <c r="H41" s="392" t="str">
        <f>VLOOKUP(G41,$Z$7:$AA$13,2)</f>
        <v>Medium</v>
      </c>
      <c r="I41" s="372"/>
      <c r="J41" s="573"/>
      <c r="K41" s="574"/>
      <c r="L41" s="574"/>
      <c r="M41" s="574"/>
      <c r="N41" s="574"/>
      <c r="O41" s="574"/>
      <c r="P41" s="575"/>
      <c r="S41">
        <f>VLOOKUP('MCA Inputs'!D41,'Default values'!$D$31:$E$37,2,FALSE)</f>
        <v>100</v>
      </c>
      <c r="T41">
        <f>VLOOKUP('MCA Inputs'!F41,'Default values'!$D$31:$E$37,2,FALSE)</f>
        <v>50</v>
      </c>
      <c r="U41">
        <f>VLOOKUP('MCA Inputs'!H41,'Default values'!$D$31:$E$37,2,FALSE)</f>
        <v>50</v>
      </c>
      <c r="W41">
        <f t="shared" si="5"/>
        <v>2500</v>
      </c>
      <c r="X41">
        <f t="shared" si="6"/>
        <v>5000</v>
      </c>
    </row>
    <row r="42" spans="1:24" ht="16.5" thickBot="1" x14ac:dyDescent="0.3">
      <c r="A42" s="344"/>
      <c r="B42" s="378" t="s">
        <v>310</v>
      </c>
      <c r="C42" s="394">
        <v>6</v>
      </c>
      <c r="D42" s="392" t="str">
        <f>VLOOKUP(C42,$Z$7:$AA$13,2)</f>
        <v>Very high</v>
      </c>
      <c r="E42" s="393">
        <v>3</v>
      </c>
      <c r="F42" s="392" t="str">
        <f>VLOOKUP(E42,$Z$7:$AA$13,2)</f>
        <v>Medium</v>
      </c>
      <c r="G42" s="393">
        <v>3</v>
      </c>
      <c r="H42" s="392" t="str">
        <f>VLOOKUP(G42,$Z$7:$AA$13,2)</f>
        <v>Medium</v>
      </c>
      <c r="I42" s="372"/>
      <c r="J42" s="573"/>
      <c r="K42" s="574"/>
      <c r="L42" s="574"/>
      <c r="M42" s="574"/>
      <c r="N42" s="574"/>
      <c r="O42" s="574"/>
      <c r="P42" s="575"/>
      <c r="S42">
        <f>VLOOKUP('MCA Inputs'!D42,'Default values'!$D$31:$E$37,2,FALSE)</f>
        <v>100</v>
      </c>
      <c r="T42">
        <f>VLOOKUP('MCA Inputs'!F42,'Default values'!$D$31:$E$37,2,FALSE)</f>
        <v>50</v>
      </c>
      <c r="U42">
        <f>VLOOKUP('MCA Inputs'!H42,'Default values'!$D$31:$E$37,2,FALSE)</f>
        <v>50</v>
      </c>
      <c r="W42">
        <f t="shared" si="5"/>
        <v>2500</v>
      </c>
      <c r="X42">
        <f t="shared" si="6"/>
        <v>5000</v>
      </c>
    </row>
    <row r="43" spans="1:24" ht="15.75" x14ac:dyDescent="0.25">
      <c r="A43" s="344"/>
      <c r="B43" s="399"/>
      <c r="C43" s="400"/>
      <c r="D43" s="398"/>
      <c r="E43" s="401"/>
      <c r="F43" s="364"/>
      <c r="G43" s="401"/>
      <c r="H43" s="364"/>
      <c r="I43" s="372"/>
      <c r="J43" s="179"/>
      <c r="K43" s="180"/>
      <c r="L43" s="180"/>
      <c r="M43" s="180"/>
      <c r="N43" s="180"/>
      <c r="O43" s="180"/>
      <c r="P43" s="180"/>
    </row>
    <row r="44" spans="1:24" ht="15.75" x14ac:dyDescent="0.25">
      <c r="A44" s="344"/>
      <c r="B44" s="373"/>
      <c r="C44" s="373"/>
      <c r="D44" s="358"/>
      <c r="E44" s="358"/>
      <c r="F44" s="358"/>
      <c r="G44" s="358"/>
      <c r="H44" s="358"/>
      <c r="I44" s="372"/>
      <c r="J44" s="179"/>
      <c r="K44" s="180"/>
      <c r="L44" s="180"/>
      <c r="M44" s="180"/>
      <c r="N44" s="180"/>
      <c r="O44" s="180"/>
      <c r="P44" s="180"/>
      <c r="W44">
        <f>SUM(W13:W42)</f>
        <v>34175</v>
      </c>
      <c r="X44">
        <f>SUM(X13:X42)</f>
        <v>55845</v>
      </c>
    </row>
    <row r="45" spans="1:24" x14ac:dyDescent="0.25">
      <c r="A45" s="344"/>
      <c r="B45" s="344"/>
      <c r="C45" s="344"/>
      <c r="D45" s="344"/>
      <c r="E45" s="344"/>
      <c r="F45" s="344"/>
      <c r="G45" s="344"/>
      <c r="H45" s="344"/>
      <c r="I45" s="344"/>
    </row>
    <row r="46" spans="1:24" x14ac:dyDescent="0.25">
      <c r="A46" s="344"/>
      <c r="B46" s="344"/>
      <c r="C46" s="344"/>
      <c r="D46" s="344"/>
      <c r="E46" s="344"/>
      <c r="F46" s="344"/>
      <c r="G46" s="344"/>
      <c r="H46" s="344"/>
      <c r="I46" s="344"/>
    </row>
    <row r="47" spans="1:24" x14ac:dyDescent="0.25">
      <c r="A47" s="344"/>
      <c r="B47" s="344"/>
      <c r="C47" s="344"/>
      <c r="D47" s="344"/>
      <c r="E47" s="344"/>
      <c r="F47" s="344"/>
      <c r="G47" s="344"/>
      <c r="H47" s="344"/>
      <c r="I47" s="344"/>
    </row>
    <row r="48" spans="1:24" x14ac:dyDescent="0.25">
      <c r="A48" s="344"/>
      <c r="B48" s="344"/>
      <c r="C48" s="344"/>
      <c r="D48" s="347"/>
      <c r="E48" s="347"/>
      <c r="F48" s="344"/>
      <c r="G48" s="344"/>
      <c r="H48" s="344"/>
      <c r="I48" s="344"/>
    </row>
    <row r="49" spans="1:9" x14ac:dyDescent="0.25">
      <c r="A49" s="344"/>
      <c r="B49" s="344"/>
      <c r="C49" s="344"/>
      <c r="D49" s="347"/>
      <c r="E49" s="347"/>
      <c r="F49" s="344"/>
      <c r="G49" s="344"/>
      <c r="H49" s="344"/>
      <c r="I49" s="344"/>
    </row>
    <row r="50" spans="1:9" x14ac:dyDescent="0.25">
      <c r="A50" s="344"/>
      <c r="B50" s="344"/>
      <c r="C50" s="344"/>
      <c r="D50" s="347"/>
      <c r="E50" s="347"/>
      <c r="F50" s="344"/>
      <c r="G50" s="344"/>
      <c r="H50" s="344"/>
      <c r="I50" s="344"/>
    </row>
  </sheetData>
  <mergeCells count="20">
    <mergeCell ref="J36:P36"/>
    <mergeCell ref="J20:P20"/>
    <mergeCell ref="J21:P21"/>
    <mergeCell ref="J22:P22"/>
    <mergeCell ref="J23:P23"/>
    <mergeCell ref="J30:P30"/>
    <mergeCell ref="J31:P31"/>
    <mergeCell ref="J32:P32"/>
    <mergeCell ref="J34:P34"/>
    <mergeCell ref="J35:P35"/>
    <mergeCell ref="J24:P24"/>
    <mergeCell ref="J25:P25"/>
    <mergeCell ref="J26:P26"/>
    <mergeCell ref="J27:P27"/>
    <mergeCell ref="J28:P28"/>
    <mergeCell ref="J39:P39"/>
    <mergeCell ref="J40:P40"/>
    <mergeCell ref="J41:P41"/>
    <mergeCell ref="J42:P42"/>
    <mergeCell ref="J38:P38"/>
  </mergeCells>
  <dataValidations count="1">
    <dataValidation type="list" allowBlank="1" showInputMessage="1" showErrorMessage="1" sqref="D15:E16">
      <formula1>$AE$35:$AE$40</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Scroll Bar 2">
              <controlPr defaultSize="0" autoPict="0">
                <anchor moveWithCells="1">
                  <from>
                    <xdr:col>2</xdr:col>
                    <xdr:colOff>209550</xdr:colOff>
                    <xdr:row>7</xdr:row>
                    <xdr:rowOff>19050</xdr:rowOff>
                  </from>
                  <to>
                    <xdr:col>2</xdr:col>
                    <xdr:colOff>1104900</xdr:colOff>
                    <xdr:row>7</xdr:row>
                    <xdr:rowOff>219075</xdr:rowOff>
                  </to>
                </anchor>
              </controlPr>
            </control>
          </mc:Choice>
        </mc:AlternateContent>
        <mc:AlternateContent xmlns:mc="http://schemas.openxmlformats.org/markup-compatibility/2006">
          <mc:Choice Requires="x14">
            <control shapeId="6150" r:id="rId5" name="Scroll Bar 6">
              <controlPr defaultSize="0" autoPict="0">
                <anchor moveWithCells="1">
                  <from>
                    <xdr:col>2</xdr:col>
                    <xdr:colOff>209550</xdr:colOff>
                    <xdr:row>8</xdr:row>
                    <xdr:rowOff>19050</xdr:rowOff>
                  </from>
                  <to>
                    <xdr:col>2</xdr:col>
                    <xdr:colOff>1104900</xdr:colOff>
                    <xdr:row>8</xdr:row>
                    <xdr:rowOff>219075</xdr:rowOff>
                  </to>
                </anchor>
              </controlPr>
            </control>
          </mc:Choice>
        </mc:AlternateContent>
        <mc:AlternateContent xmlns:mc="http://schemas.openxmlformats.org/markup-compatibility/2006">
          <mc:Choice Requires="x14">
            <control shapeId="6151" r:id="rId6" name="Scroll Bar 7">
              <controlPr defaultSize="0" autoPict="0">
                <anchor moveWithCells="1">
                  <from>
                    <xdr:col>2</xdr:col>
                    <xdr:colOff>209550</xdr:colOff>
                    <xdr:row>9</xdr:row>
                    <xdr:rowOff>19050</xdr:rowOff>
                  </from>
                  <to>
                    <xdr:col>2</xdr:col>
                    <xdr:colOff>1104900</xdr:colOff>
                    <xdr:row>9</xdr:row>
                    <xdr:rowOff>219075</xdr:rowOff>
                  </to>
                </anchor>
              </controlPr>
            </control>
          </mc:Choice>
        </mc:AlternateContent>
        <mc:AlternateContent xmlns:mc="http://schemas.openxmlformats.org/markup-compatibility/2006">
          <mc:Choice Requires="x14">
            <control shapeId="6152" r:id="rId7" name="Scroll Bar 8">
              <controlPr defaultSize="0" autoPict="0">
                <anchor moveWithCells="1">
                  <from>
                    <xdr:col>2</xdr:col>
                    <xdr:colOff>209550</xdr:colOff>
                    <xdr:row>10</xdr:row>
                    <xdr:rowOff>19050</xdr:rowOff>
                  </from>
                  <to>
                    <xdr:col>2</xdr:col>
                    <xdr:colOff>1104900</xdr:colOff>
                    <xdr:row>10</xdr:row>
                    <xdr:rowOff>219075</xdr:rowOff>
                  </to>
                </anchor>
              </controlPr>
            </control>
          </mc:Choice>
        </mc:AlternateContent>
        <mc:AlternateContent xmlns:mc="http://schemas.openxmlformats.org/markup-compatibility/2006">
          <mc:Choice Requires="x14">
            <control shapeId="6153" r:id="rId8" name="Scroll Bar 9">
              <controlPr defaultSize="0" autoPict="0">
                <anchor moveWithCells="1">
                  <from>
                    <xdr:col>2</xdr:col>
                    <xdr:colOff>209550</xdr:colOff>
                    <xdr:row>12</xdr:row>
                    <xdr:rowOff>19050</xdr:rowOff>
                  </from>
                  <to>
                    <xdr:col>2</xdr:col>
                    <xdr:colOff>1104900</xdr:colOff>
                    <xdr:row>12</xdr:row>
                    <xdr:rowOff>219075</xdr:rowOff>
                  </to>
                </anchor>
              </controlPr>
            </control>
          </mc:Choice>
        </mc:AlternateContent>
        <mc:AlternateContent xmlns:mc="http://schemas.openxmlformats.org/markup-compatibility/2006">
          <mc:Choice Requires="x14">
            <control shapeId="6154" r:id="rId9" name="Scroll Bar 10">
              <controlPr defaultSize="0" autoPict="0">
                <anchor moveWithCells="1">
                  <from>
                    <xdr:col>2</xdr:col>
                    <xdr:colOff>209550</xdr:colOff>
                    <xdr:row>13</xdr:row>
                    <xdr:rowOff>19050</xdr:rowOff>
                  </from>
                  <to>
                    <xdr:col>2</xdr:col>
                    <xdr:colOff>1104900</xdr:colOff>
                    <xdr:row>13</xdr:row>
                    <xdr:rowOff>219075</xdr:rowOff>
                  </to>
                </anchor>
              </controlPr>
            </control>
          </mc:Choice>
        </mc:AlternateContent>
        <mc:AlternateContent xmlns:mc="http://schemas.openxmlformats.org/markup-compatibility/2006">
          <mc:Choice Requires="x14">
            <control shapeId="6156" r:id="rId10" name="Scroll Bar 12">
              <controlPr defaultSize="0" autoPict="0">
                <anchor moveWithCells="1">
                  <from>
                    <xdr:col>2</xdr:col>
                    <xdr:colOff>209550</xdr:colOff>
                    <xdr:row>19</xdr:row>
                    <xdr:rowOff>19050</xdr:rowOff>
                  </from>
                  <to>
                    <xdr:col>2</xdr:col>
                    <xdr:colOff>1104900</xdr:colOff>
                    <xdr:row>19</xdr:row>
                    <xdr:rowOff>219075</xdr:rowOff>
                  </to>
                </anchor>
              </controlPr>
            </control>
          </mc:Choice>
        </mc:AlternateContent>
        <mc:AlternateContent xmlns:mc="http://schemas.openxmlformats.org/markup-compatibility/2006">
          <mc:Choice Requires="x14">
            <control shapeId="6157" r:id="rId11" name="Scroll Bar 13">
              <controlPr defaultSize="0" autoPict="0">
                <anchor moveWithCells="1">
                  <from>
                    <xdr:col>2</xdr:col>
                    <xdr:colOff>209550</xdr:colOff>
                    <xdr:row>20</xdr:row>
                    <xdr:rowOff>19050</xdr:rowOff>
                  </from>
                  <to>
                    <xdr:col>2</xdr:col>
                    <xdr:colOff>1104900</xdr:colOff>
                    <xdr:row>20</xdr:row>
                    <xdr:rowOff>219075</xdr:rowOff>
                  </to>
                </anchor>
              </controlPr>
            </control>
          </mc:Choice>
        </mc:AlternateContent>
        <mc:AlternateContent xmlns:mc="http://schemas.openxmlformats.org/markup-compatibility/2006">
          <mc:Choice Requires="x14">
            <control shapeId="6158" r:id="rId12" name="Scroll Bar 14">
              <controlPr defaultSize="0" autoPict="0">
                <anchor moveWithCells="1">
                  <from>
                    <xdr:col>2</xdr:col>
                    <xdr:colOff>209550</xdr:colOff>
                    <xdr:row>21</xdr:row>
                    <xdr:rowOff>19050</xdr:rowOff>
                  </from>
                  <to>
                    <xdr:col>2</xdr:col>
                    <xdr:colOff>1104900</xdr:colOff>
                    <xdr:row>21</xdr:row>
                    <xdr:rowOff>219075</xdr:rowOff>
                  </to>
                </anchor>
              </controlPr>
            </control>
          </mc:Choice>
        </mc:AlternateContent>
        <mc:AlternateContent xmlns:mc="http://schemas.openxmlformats.org/markup-compatibility/2006">
          <mc:Choice Requires="x14">
            <control shapeId="6159" r:id="rId13" name="Scroll Bar 15">
              <controlPr defaultSize="0" autoPict="0">
                <anchor moveWithCells="1">
                  <from>
                    <xdr:col>2</xdr:col>
                    <xdr:colOff>209550</xdr:colOff>
                    <xdr:row>22</xdr:row>
                    <xdr:rowOff>19050</xdr:rowOff>
                  </from>
                  <to>
                    <xdr:col>2</xdr:col>
                    <xdr:colOff>1104900</xdr:colOff>
                    <xdr:row>22</xdr:row>
                    <xdr:rowOff>219075</xdr:rowOff>
                  </to>
                </anchor>
              </controlPr>
            </control>
          </mc:Choice>
        </mc:AlternateContent>
        <mc:AlternateContent xmlns:mc="http://schemas.openxmlformats.org/markup-compatibility/2006">
          <mc:Choice Requires="x14">
            <control shapeId="6160" r:id="rId14" name="Scroll Bar 16">
              <controlPr defaultSize="0" autoPict="0">
                <anchor moveWithCells="1">
                  <from>
                    <xdr:col>2</xdr:col>
                    <xdr:colOff>209550</xdr:colOff>
                    <xdr:row>23</xdr:row>
                    <xdr:rowOff>19050</xdr:rowOff>
                  </from>
                  <to>
                    <xdr:col>2</xdr:col>
                    <xdr:colOff>1104900</xdr:colOff>
                    <xdr:row>23</xdr:row>
                    <xdr:rowOff>219075</xdr:rowOff>
                  </to>
                </anchor>
              </controlPr>
            </control>
          </mc:Choice>
        </mc:AlternateContent>
        <mc:AlternateContent xmlns:mc="http://schemas.openxmlformats.org/markup-compatibility/2006">
          <mc:Choice Requires="x14">
            <control shapeId="6161" r:id="rId15" name="Scroll Bar 17">
              <controlPr defaultSize="0" autoPict="0">
                <anchor moveWithCells="1">
                  <from>
                    <xdr:col>2</xdr:col>
                    <xdr:colOff>209550</xdr:colOff>
                    <xdr:row>24</xdr:row>
                    <xdr:rowOff>19050</xdr:rowOff>
                  </from>
                  <to>
                    <xdr:col>2</xdr:col>
                    <xdr:colOff>1104900</xdr:colOff>
                    <xdr:row>24</xdr:row>
                    <xdr:rowOff>219075</xdr:rowOff>
                  </to>
                </anchor>
              </controlPr>
            </control>
          </mc:Choice>
        </mc:AlternateContent>
        <mc:AlternateContent xmlns:mc="http://schemas.openxmlformats.org/markup-compatibility/2006">
          <mc:Choice Requires="x14">
            <control shapeId="6162" r:id="rId16" name="Scroll Bar 18">
              <controlPr defaultSize="0" autoPict="0">
                <anchor moveWithCells="1">
                  <from>
                    <xdr:col>2</xdr:col>
                    <xdr:colOff>209550</xdr:colOff>
                    <xdr:row>25</xdr:row>
                    <xdr:rowOff>19050</xdr:rowOff>
                  </from>
                  <to>
                    <xdr:col>2</xdr:col>
                    <xdr:colOff>1104900</xdr:colOff>
                    <xdr:row>25</xdr:row>
                    <xdr:rowOff>219075</xdr:rowOff>
                  </to>
                </anchor>
              </controlPr>
            </control>
          </mc:Choice>
        </mc:AlternateContent>
        <mc:AlternateContent xmlns:mc="http://schemas.openxmlformats.org/markup-compatibility/2006">
          <mc:Choice Requires="x14">
            <control shapeId="6163" r:id="rId17" name="Scroll Bar 19">
              <controlPr defaultSize="0" autoPict="0">
                <anchor moveWithCells="1">
                  <from>
                    <xdr:col>2</xdr:col>
                    <xdr:colOff>209550</xdr:colOff>
                    <xdr:row>26</xdr:row>
                    <xdr:rowOff>19050</xdr:rowOff>
                  </from>
                  <to>
                    <xdr:col>2</xdr:col>
                    <xdr:colOff>1104900</xdr:colOff>
                    <xdr:row>26</xdr:row>
                    <xdr:rowOff>219075</xdr:rowOff>
                  </to>
                </anchor>
              </controlPr>
            </control>
          </mc:Choice>
        </mc:AlternateContent>
        <mc:AlternateContent xmlns:mc="http://schemas.openxmlformats.org/markup-compatibility/2006">
          <mc:Choice Requires="x14">
            <control shapeId="6164" r:id="rId18" name="Scroll Bar 20">
              <controlPr defaultSize="0" autoPict="0">
                <anchor moveWithCells="1">
                  <from>
                    <xdr:col>2</xdr:col>
                    <xdr:colOff>209550</xdr:colOff>
                    <xdr:row>27</xdr:row>
                    <xdr:rowOff>19050</xdr:rowOff>
                  </from>
                  <to>
                    <xdr:col>2</xdr:col>
                    <xdr:colOff>1104900</xdr:colOff>
                    <xdr:row>27</xdr:row>
                    <xdr:rowOff>219075</xdr:rowOff>
                  </to>
                </anchor>
              </controlPr>
            </control>
          </mc:Choice>
        </mc:AlternateContent>
        <mc:AlternateContent xmlns:mc="http://schemas.openxmlformats.org/markup-compatibility/2006">
          <mc:Choice Requires="x14">
            <control shapeId="6166" r:id="rId19" name="Scroll Bar 22">
              <controlPr defaultSize="0" autoPict="0">
                <anchor moveWithCells="1">
                  <from>
                    <xdr:col>4</xdr:col>
                    <xdr:colOff>209550</xdr:colOff>
                    <xdr:row>19</xdr:row>
                    <xdr:rowOff>19050</xdr:rowOff>
                  </from>
                  <to>
                    <xdr:col>4</xdr:col>
                    <xdr:colOff>1104900</xdr:colOff>
                    <xdr:row>19</xdr:row>
                    <xdr:rowOff>219075</xdr:rowOff>
                  </to>
                </anchor>
              </controlPr>
            </control>
          </mc:Choice>
        </mc:AlternateContent>
        <mc:AlternateContent xmlns:mc="http://schemas.openxmlformats.org/markup-compatibility/2006">
          <mc:Choice Requires="x14">
            <control shapeId="6167" r:id="rId20" name="Scroll Bar 23">
              <controlPr defaultSize="0" autoPict="0">
                <anchor moveWithCells="1">
                  <from>
                    <xdr:col>4</xdr:col>
                    <xdr:colOff>209550</xdr:colOff>
                    <xdr:row>20</xdr:row>
                    <xdr:rowOff>19050</xdr:rowOff>
                  </from>
                  <to>
                    <xdr:col>4</xdr:col>
                    <xdr:colOff>1104900</xdr:colOff>
                    <xdr:row>20</xdr:row>
                    <xdr:rowOff>219075</xdr:rowOff>
                  </to>
                </anchor>
              </controlPr>
            </control>
          </mc:Choice>
        </mc:AlternateContent>
        <mc:AlternateContent xmlns:mc="http://schemas.openxmlformats.org/markup-compatibility/2006">
          <mc:Choice Requires="x14">
            <control shapeId="6184" r:id="rId21" name="Scroll Bar 40">
              <controlPr defaultSize="0" autoPict="0">
                <anchor moveWithCells="1">
                  <from>
                    <xdr:col>4</xdr:col>
                    <xdr:colOff>209550</xdr:colOff>
                    <xdr:row>21</xdr:row>
                    <xdr:rowOff>19050</xdr:rowOff>
                  </from>
                  <to>
                    <xdr:col>4</xdr:col>
                    <xdr:colOff>1104900</xdr:colOff>
                    <xdr:row>21</xdr:row>
                    <xdr:rowOff>219075</xdr:rowOff>
                  </to>
                </anchor>
              </controlPr>
            </control>
          </mc:Choice>
        </mc:AlternateContent>
        <mc:AlternateContent xmlns:mc="http://schemas.openxmlformats.org/markup-compatibility/2006">
          <mc:Choice Requires="x14">
            <control shapeId="6185" r:id="rId22" name="Scroll Bar 41">
              <controlPr defaultSize="0" autoPict="0">
                <anchor moveWithCells="1">
                  <from>
                    <xdr:col>4</xdr:col>
                    <xdr:colOff>209550</xdr:colOff>
                    <xdr:row>22</xdr:row>
                    <xdr:rowOff>19050</xdr:rowOff>
                  </from>
                  <to>
                    <xdr:col>4</xdr:col>
                    <xdr:colOff>1104900</xdr:colOff>
                    <xdr:row>22</xdr:row>
                    <xdr:rowOff>219075</xdr:rowOff>
                  </to>
                </anchor>
              </controlPr>
            </control>
          </mc:Choice>
        </mc:AlternateContent>
        <mc:AlternateContent xmlns:mc="http://schemas.openxmlformats.org/markup-compatibility/2006">
          <mc:Choice Requires="x14">
            <control shapeId="6186" r:id="rId23" name="Scroll Bar 42">
              <controlPr defaultSize="0" autoPict="0">
                <anchor moveWithCells="1">
                  <from>
                    <xdr:col>4</xdr:col>
                    <xdr:colOff>209550</xdr:colOff>
                    <xdr:row>23</xdr:row>
                    <xdr:rowOff>19050</xdr:rowOff>
                  </from>
                  <to>
                    <xdr:col>4</xdr:col>
                    <xdr:colOff>1104900</xdr:colOff>
                    <xdr:row>23</xdr:row>
                    <xdr:rowOff>219075</xdr:rowOff>
                  </to>
                </anchor>
              </controlPr>
            </control>
          </mc:Choice>
        </mc:AlternateContent>
        <mc:AlternateContent xmlns:mc="http://schemas.openxmlformats.org/markup-compatibility/2006">
          <mc:Choice Requires="x14">
            <control shapeId="6187" r:id="rId24" name="Scroll Bar 43">
              <controlPr defaultSize="0" autoPict="0">
                <anchor moveWithCells="1">
                  <from>
                    <xdr:col>4</xdr:col>
                    <xdr:colOff>209550</xdr:colOff>
                    <xdr:row>24</xdr:row>
                    <xdr:rowOff>19050</xdr:rowOff>
                  </from>
                  <to>
                    <xdr:col>4</xdr:col>
                    <xdr:colOff>1104900</xdr:colOff>
                    <xdr:row>24</xdr:row>
                    <xdr:rowOff>219075</xdr:rowOff>
                  </to>
                </anchor>
              </controlPr>
            </control>
          </mc:Choice>
        </mc:AlternateContent>
        <mc:AlternateContent xmlns:mc="http://schemas.openxmlformats.org/markup-compatibility/2006">
          <mc:Choice Requires="x14">
            <control shapeId="6188" r:id="rId25" name="Scroll Bar 44">
              <controlPr defaultSize="0" autoPict="0">
                <anchor moveWithCells="1">
                  <from>
                    <xdr:col>4</xdr:col>
                    <xdr:colOff>209550</xdr:colOff>
                    <xdr:row>25</xdr:row>
                    <xdr:rowOff>19050</xdr:rowOff>
                  </from>
                  <to>
                    <xdr:col>4</xdr:col>
                    <xdr:colOff>1104900</xdr:colOff>
                    <xdr:row>25</xdr:row>
                    <xdr:rowOff>219075</xdr:rowOff>
                  </to>
                </anchor>
              </controlPr>
            </control>
          </mc:Choice>
        </mc:AlternateContent>
        <mc:AlternateContent xmlns:mc="http://schemas.openxmlformats.org/markup-compatibility/2006">
          <mc:Choice Requires="x14">
            <control shapeId="6189" r:id="rId26" name="Scroll Bar 45">
              <controlPr defaultSize="0" autoPict="0">
                <anchor moveWithCells="1">
                  <from>
                    <xdr:col>4</xdr:col>
                    <xdr:colOff>209550</xdr:colOff>
                    <xdr:row>26</xdr:row>
                    <xdr:rowOff>19050</xdr:rowOff>
                  </from>
                  <to>
                    <xdr:col>4</xdr:col>
                    <xdr:colOff>1104900</xdr:colOff>
                    <xdr:row>26</xdr:row>
                    <xdr:rowOff>219075</xdr:rowOff>
                  </to>
                </anchor>
              </controlPr>
            </control>
          </mc:Choice>
        </mc:AlternateContent>
        <mc:AlternateContent xmlns:mc="http://schemas.openxmlformats.org/markup-compatibility/2006">
          <mc:Choice Requires="x14">
            <control shapeId="6190" r:id="rId27" name="Scroll Bar 46">
              <controlPr defaultSize="0" autoPict="0">
                <anchor moveWithCells="1">
                  <from>
                    <xdr:col>4</xdr:col>
                    <xdr:colOff>209550</xdr:colOff>
                    <xdr:row>27</xdr:row>
                    <xdr:rowOff>19050</xdr:rowOff>
                  </from>
                  <to>
                    <xdr:col>4</xdr:col>
                    <xdr:colOff>1104900</xdr:colOff>
                    <xdr:row>27</xdr:row>
                    <xdr:rowOff>219075</xdr:rowOff>
                  </to>
                </anchor>
              </controlPr>
            </control>
          </mc:Choice>
        </mc:AlternateContent>
        <mc:AlternateContent xmlns:mc="http://schemas.openxmlformats.org/markup-compatibility/2006">
          <mc:Choice Requires="x14">
            <control shapeId="6192" r:id="rId28" name="Scroll Bar 48">
              <controlPr defaultSize="0" autoPict="0">
                <anchor moveWithCells="1">
                  <from>
                    <xdr:col>6</xdr:col>
                    <xdr:colOff>209550</xdr:colOff>
                    <xdr:row>19</xdr:row>
                    <xdr:rowOff>19050</xdr:rowOff>
                  </from>
                  <to>
                    <xdr:col>6</xdr:col>
                    <xdr:colOff>1104900</xdr:colOff>
                    <xdr:row>19</xdr:row>
                    <xdr:rowOff>219075</xdr:rowOff>
                  </to>
                </anchor>
              </controlPr>
            </control>
          </mc:Choice>
        </mc:AlternateContent>
        <mc:AlternateContent xmlns:mc="http://schemas.openxmlformats.org/markup-compatibility/2006">
          <mc:Choice Requires="x14">
            <control shapeId="6196" r:id="rId29" name="Scroll Bar 52">
              <controlPr defaultSize="0" autoPict="0">
                <anchor moveWithCells="1">
                  <from>
                    <xdr:col>6</xdr:col>
                    <xdr:colOff>209550</xdr:colOff>
                    <xdr:row>20</xdr:row>
                    <xdr:rowOff>19050</xdr:rowOff>
                  </from>
                  <to>
                    <xdr:col>6</xdr:col>
                    <xdr:colOff>1104900</xdr:colOff>
                    <xdr:row>20</xdr:row>
                    <xdr:rowOff>219075</xdr:rowOff>
                  </to>
                </anchor>
              </controlPr>
            </control>
          </mc:Choice>
        </mc:AlternateContent>
        <mc:AlternateContent xmlns:mc="http://schemas.openxmlformats.org/markup-compatibility/2006">
          <mc:Choice Requires="x14">
            <control shapeId="6197" r:id="rId30" name="Scroll Bar 53">
              <controlPr defaultSize="0" autoPict="0">
                <anchor moveWithCells="1">
                  <from>
                    <xdr:col>6</xdr:col>
                    <xdr:colOff>209550</xdr:colOff>
                    <xdr:row>21</xdr:row>
                    <xdr:rowOff>19050</xdr:rowOff>
                  </from>
                  <to>
                    <xdr:col>6</xdr:col>
                    <xdr:colOff>1104900</xdr:colOff>
                    <xdr:row>21</xdr:row>
                    <xdr:rowOff>219075</xdr:rowOff>
                  </to>
                </anchor>
              </controlPr>
            </control>
          </mc:Choice>
        </mc:AlternateContent>
        <mc:AlternateContent xmlns:mc="http://schemas.openxmlformats.org/markup-compatibility/2006">
          <mc:Choice Requires="x14">
            <control shapeId="6198" r:id="rId31" name="Scroll Bar 54">
              <controlPr defaultSize="0" autoPict="0">
                <anchor moveWithCells="1">
                  <from>
                    <xdr:col>6</xdr:col>
                    <xdr:colOff>209550</xdr:colOff>
                    <xdr:row>22</xdr:row>
                    <xdr:rowOff>19050</xdr:rowOff>
                  </from>
                  <to>
                    <xdr:col>6</xdr:col>
                    <xdr:colOff>1104900</xdr:colOff>
                    <xdr:row>22</xdr:row>
                    <xdr:rowOff>219075</xdr:rowOff>
                  </to>
                </anchor>
              </controlPr>
            </control>
          </mc:Choice>
        </mc:AlternateContent>
        <mc:AlternateContent xmlns:mc="http://schemas.openxmlformats.org/markup-compatibility/2006">
          <mc:Choice Requires="x14">
            <control shapeId="6199" r:id="rId32" name="Scroll Bar 55">
              <controlPr defaultSize="0" autoPict="0">
                <anchor moveWithCells="1">
                  <from>
                    <xdr:col>6</xdr:col>
                    <xdr:colOff>209550</xdr:colOff>
                    <xdr:row>23</xdr:row>
                    <xdr:rowOff>19050</xdr:rowOff>
                  </from>
                  <to>
                    <xdr:col>6</xdr:col>
                    <xdr:colOff>1104900</xdr:colOff>
                    <xdr:row>23</xdr:row>
                    <xdr:rowOff>219075</xdr:rowOff>
                  </to>
                </anchor>
              </controlPr>
            </control>
          </mc:Choice>
        </mc:AlternateContent>
        <mc:AlternateContent xmlns:mc="http://schemas.openxmlformats.org/markup-compatibility/2006">
          <mc:Choice Requires="x14">
            <control shapeId="6200" r:id="rId33" name="Scroll Bar 56">
              <controlPr defaultSize="0" autoPict="0">
                <anchor moveWithCells="1">
                  <from>
                    <xdr:col>6</xdr:col>
                    <xdr:colOff>209550</xdr:colOff>
                    <xdr:row>24</xdr:row>
                    <xdr:rowOff>19050</xdr:rowOff>
                  </from>
                  <to>
                    <xdr:col>6</xdr:col>
                    <xdr:colOff>1104900</xdr:colOff>
                    <xdr:row>24</xdr:row>
                    <xdr:rowOff>219075</xdr:rowOff>
                  </to>
                </anchor>
              </controlPr>
            </control>
          </mc:Choice>
        </mc:AlternateContent>
        <mc:AlternateContent xmlns:mc="http://schemas.openxmlformats.org/markup-compatibility/2006">
          <mc:Choice Requires="x14">
            <control shapeId="6201" r:id="rId34" name="Scroll Bar 57">
              <controlPr defaultSize="0" autoPict="0">
                <anchor moveWithCells="1">
                  <from>
                    <xdr:col>6</xdr:col>
                    <xdr:colOff>209550</xdr:colOff>
                    <xdr:row>25</xdr:row>
                    <xdr:rowOff>19050</xdr:rowOff>
                  </from>
                  <to>
                    <xdr:col>6</xdr:col>
                    <xdr:colOff>1104900</xdr:colOff>
                    <xdr:row>25</xdr:row>
                    <xdr:rowOff>219075</xdr:rowOff>
                  </to>
                </anchor>
              </controlPr>
            </control>
          </mc:Choice>
        </mc:AlternateContent>
        <mc:AlternateContent xmlns:mc="http://schemas.openxmlformats.org/markup-compatibility/2006">
          <mc:Choice Requires="x14">
            <control shapeId="6202" r:id="rId35" name="Scroll Bar 58">
              <controlPr defaultSize="0" autoPict="0">
                <anchor moveWithCells="1">
                  <from>
                    <xdr:col>6</xdr:col>
                    <xdr:colOff>209550</xdr:colOff>
                    <xdr:row>26</xdr:row>
                    <xdr:rowOff>19050</xdr:rowOff>
                  </from>
                  <to>
                    <xdr:col>6</xdr:col>
                    <xdr:colOff>1104900</xdr:colOff>
                    <xdr:row>26</xdr:row>
                    <xdr:rowOff>219075</xdr:rowOff>
                  </to>
                </anchor>
              </controlPr>
            </control>
          </mc:Choice>
        </mc:AlternateContent>
        <mc:AlternateContent xmlns:mc="http://schemas.openxmlformats.org/markup-compatibility/2006">
          <mc:Choice Requires="x14">
            <control shapeId="6203" r:id="rId36" name="Scroll Bar 59">
              <controlPr defaultSize="0" autoPict="0">
                <anchor moveWithCells="1">
                  <from>
                    <xdr:col>6</xdr:col>
                    <xdr:colOff>209550</xdr:colOff>
                    <xdr:row>27</xdr:row>
                    <xdr:rowOff>19050</xdr:rowOff>
                  </from>
                  <to>
                    <xdr:col>6</xdr:col>
                    <xdr:colOff>1104900</xdr:colOff>
                    <xdr:row>27</xdr:row>
                    <xdr:rowOff>219075</xdr:rowOff>
                  </to>
                </anchor>
              </controlPr>
            </control>
          </mc:Choice>
        </mc:AlternateContent>
        <mc:AlternateContent xmlns:mc="http://schemas.openxmlformats.org/markup-compatibility/2006">
          <mc:Choice Requires="x14">
            <control shapeId="6205" r:id="rId37" name="Scroll Bar 61">
              <controlPr defaultSize="0" autoPict="0">
                <anchor moveWithCells="1">
                  <from>
                    <xdr:col>2</xdr:col>
                    <xdr:colOff>209550</xdr:colOff>
                    <xdr:row>29</xdr:row>
                    <xdr:rowOff>19050</xdr:rowOff>
                  </from>
                  <to>
                    <xdr:col>2</xdr:col>
                    <xdr:colOff>1104900</xdr:colOff>
                    <xdr:row>30</xdr:row>
                    <xdr:rowOff>9525</xdr:rowOff>
                  </to>
                </anchor>
              </controlPr>
            </control>
          </mc:Choice>
        </mc:AlternateContent>
        <mc:AlternateContent xmlns:mc="http://schemas.openxmlformats.org/markup-compatibility/2006">
          <mc:Choice Requires="x14">
            <control shapeId="6206" r:id="rId38" name="Scroll Bar 62">
              <controlPr defaultSize="0" autoPict="0">
                <anchor moveWithCells="1">
                  <from>
                    <xdr:col>2</xdr:col>
                    <xdr:colOff>209550</xdr:colOff>
                    <xdr:row>30</xdr:row>
                    <xdr:rowOff>19050</xdr:rowOff>
                  </from>
                  <to>
                    <xdr:col>2</xdr:col>
                    <xdr:colOff>1104900</xdr:colOff>
                    <xdr:row>30</xdr:row>
                    <xdr:rowOff>219075</xdr:rowOff>
                  </to>
                </anchor>
              </controlPr>
            </control>
          </mc:Choice>
        </mc:AlternateContent>
        <mc:AlternateContent xmlns:mc="http://schemas.openxmlformats.org/markup-compatibility/2006">
          <mc:Choice Requires="x14">
            <control shapeId="6207" r:id="rId39" name="Scroll Bar 63">
              <controlPr defaultSize="0" autoPict="0">
                <anchor moveWithCells="1">
                  <from>
                    <xdr:col>2</xdr:col>
                    <xdr:colOff>209550</xdr:colOff>
                    <xdr:row>31</xdr:row>
                    <xdr:rowOff>19050</xdr:rowOff>
                  </from>
                  <to>
                    <xdr:col>2</xdr:col>
                    <xdr:colOff>1104900</xdr:colOff>
                    <xdr:row>32</xdr:row>
                    <xdr:rowOff>9525</xdr:rowOff>
                  </to>
                </anchor>
              </controlPr>
            </control>
          </mc:Choice>
        </mc:AlternateContent>
        <mc:AlternateContent xmlns:mc="http://schemas.openxmlformats.org/markup-compatibility/2006">
          <mc:Choice Requires="x14">
            <control shapeId="6208" r:id="rId40" name="Scroll Bar 64">
              <controlPr defaultSize="0" autoPict="0">
                <anchor moveWithCells="1">
                  <from>
                    <xdr:col>2</xdr:col>
                    <xdr:colOff>209550</xdr:colOff>
                    <xdr:row>33</xdr:row>
                    <xdr:rowOff>19050</xdr:rowOff>
                  </from>
                  <to>
                    <xdr:col>2</xdr:col>
                    <xdr:colOff>1104900</xdr:colOff>
                    <xdr:row>34</xdr:row>
                    <xdr:rowOff>9525</xdr:rowOff>
                  </to>
                </anchor>
              </controlPr>
            </control>
          </mc:Choice>
        </mc:AlternateContent>
        <mc:AlternateContent xmlns:mc="http://schemas.openxmlformats.org/markup-compatibility/2006">
          <mc:Choice Requires="x14">
            <control shapeId="6209" r:id="rId41" name="Scroll Bar 65">
              <controlPr defaultSize="0" autoPict="0">
                <anchor moveWithCells="1">
                  <from>
                    <xdr:col>2</xdr:col>
                    <xdr:colOff>209550</xdr:colOff>
                    <xdr:row>34</xdr:row>
                    <xdr:rowOff>19050</xdr:rowOff>
                  </from>
                  <to>
                    <xdr:col>2</xdr:col>
                    <xdr:colOff>1104900</xdr:colOff>
                    <xdr:row>35</xdr:row>
                    <xdr:rowOff>9525</xdr:rowOff>
                  </to>
                </anchor>
              </controlPr>
            </control>
          </mc:Choice>
        </mc:AlternateContent>
        <mc:AlternateContent xmlns:mc="http://schemas.openxmlformats.org/markup-compatibility/2006">
          <mc:Choice Requires="x14">
            <control shapeId="6210" r:id="rId42" name="Scroll Bar 66">
              <controlPr defaultSize="0" autoPict="0">
                <anchor moveWithCells="1">
                  <from>
                    <xdr:col>2</xdr:col>
                    <xdr:colOff>209550</xdr:colOff>
                    <xdr:row>35</xdr:row>
                    <xdr:rowOff>19050</xdr:rowOff>
                  </from>
                  <to>
                    <xdr:col>2</xdr:col>
                    <xdr:colOff>1104900</xdr:colOff>
                    <xdr:row>36</xdr:row>
                    <xdr:rowOff>9525</xdr:rowOff>
                  </to>
                </anchor>
              </controlPr>
            </control>
          </mc:Choice>
        </mc:AlternateContent>
        <mc:AlternateContent xmlns:mc="http://schemas.openxmlformats.org/markup-compatibility/2006">
          <mc:Choice Requires="x14">
            <control shapeId="6211" r:id="rId43" name="Scroll Bar 67">
              <controlPr defaultSize="0" autoPict="0">
                <anchor moveWithCells="1">
                  <from>
                    <xdr:col>2</xdr:col>
                    <xdr:colOff>209550</xdr:colOff>
                    <xdr:row>37</xdr:row>
                    <xdr:rowOff>19050</xdr:rowOff>
                  </from>
                  <to>
                    <xdr:col>2</xdr:col>
                    <xdr:colOff>1104900</xdr:colOff>
                    <xdr:row>38</xdr:row>
                    <xdr:rowOff>9525</xdr:rowOff>
                  </to>
                </anchor>
              </controlPr>
            </control>
          </mc:Choice>
        </mc:AlternateContent>
        <mc:AlternateContent xmlns:mc="http://schemas.openxmlformats.org/markup-compatibility/2006">
          <mc:Choice Requires="x14">
            <control shapeId="6212" r:id="rId44" name="Scroll Bar 68">
              <controlPr defaultSize="0" autoPict="0">
                <anchor moveWithCells="1">
                  <from>
                    <xdr:col>2</xdr:col>
                    <xdr:colOff>209550</xdr:colOff>
                    <xdr:row>38</xdr:row>
                    <xdr:rowOff>19050</xdr:rowOff>
                  </from>
                  <to>
                    <xdr:col>2</xdr:col>
                    <xdr:colOff>1104900</xdr:colOff>
                    <xdr:row>38</xdr:row>
                    <xdr:rowOff>219075</xdr:rowOff>
                  </to>
                </anchor>
              </controlPr>
            </control>
          </mc:Choice>
        </mc:AlternateContent>
        <mc:AlternateContent xmlns:mc="http://schemas.openxmlformats.org/markup-compatibility/2006">
          <mc:Choice Requires="x14">
            <control shapeId="6213" r:id="rId45" name="Scroll Bar 69">
              <controlPr defaultSize="0" autoPict="0">
                <anchor moveWithCells="1">
                  <from>
                    <xdr:col>2</xdr:col>
                    <xdr:colOff>209550</xdr:colOff>
                    <xdr:row>39</xdr:row>
                    <xdr:rowOff>19050</xdr:rowOff>
                  </from>
                  <to>
                    <xdr:col>2</xdr:col>
                    <xdr:colOff>1104900</xdr:colOff>
                    <xdr:row>39</xdr:row>
                    <xdr:rowOff>219075</xdr:rowOff>
                  </to>
                </anchor>
              </controlPr>
            </control>
          </mc:Choice>
        </mc:AlternateContent>
        <mc:AlternateContent xmlns:mc="http://schemas.openxmlformats.org/markup-compatibility/2006">
          <mc:Choice Requires="x14">
            <control shapeId="6214" r:id="rId46" name="Scroll Bar 70">
              <controlPr defaultSize="0" autoPict="0">
                <anchor moveWithCells="1">
                  <from>
                    <xdr:col>2</xdr:col>
                    <xdr:colOff>209550</xdr:colOff>
                    <xdr:row>40</xdr:row>
                    <xdr:rowOff>19050</xdr:rowOff>
                  </from>
                  <to>
                    <xdr:col>2</xdr:col>
                    <xdr:colOff>1104900</xdr:colOff>
                    <xdr:row>41</xdr:row>
                    <xdr:rowOff>9525</xdr:rowOff>
                  </to>
                </anchor>
              </controlPr>
            </control>
          </mc:Choice>
        </mc:AlternateContent>
        <mc:AlternateContent xmlns:mc="http://schemas.openxmlformats.org/markup-compatibility/2006">
          <mc:Choice Requires="x14">
            <control shapeId="6215" r:id="rId47" name="Scroll Bar 71">
              <controlPr defaultSize="0" autoPict="0">
                <anchor moveWithCells="1">
                  <from>
                    <xdr:col>2</xdr:col>
                    <xdr:colOff>209550</xdr:colOff>
                    <xdr:row>41</xdr:row>
                    <xdr:rowOff>19050</xdr:rowOff>
                  </from>
                  <to>
                    <xdr:col>2</xdr:col>
                    <xdr:colOff>1104900</xdr:colOff>
                    <xdr:row>42</xdr:row>
                    <xdr:rowOff>9525</xdr:rowOff>
                  </to>
                </anchor>
              </controlPr>
            </control>
          </mc:Choice>
        </mc:AlternateContent>
        <mc:AlternateContent xmlns:mc="http://schemas.openxmlformats.org/markup-compatibility/2006">
          <mc:Choice Requires="x14">
            <control shapeId="6216" r:id="rId48" name="Scroll Bar 72">
              <controlPr defaultSize="0" autoPict="0">
                <anchor moveWithCells="1">
                  <from>
                    <xdr:col>4</xdr:col>
                    <xdr:colOff>209550</xdr:colOff>
                    <xdr:row>29</xdr:row>
                    <xdr:rowOff>19050</xdr:rowOff>
                  </from>
                  <to>
                    <xdr:col>4</xdr:col>
                    <xdr:colOff>1104900</xdr:colOff>
                    <xdr:row>30</xdr:row>
                    <xdr:rowOff>9525</xdr:rowOff>
                  </to>
                </anchor>
              </controlPr>
            </control>
          </mc:Choice>
        </mc:AlternateContent>
        <mc:AlternateContent xmlns:mc="http://schemas.openxmlformats.org/markup-compatibility/2006">
          <mc:Choice Requires="x14">
            <control shapeId="6217" r:id="rId49" name="Scroll Bar 73">
              <controlPr defaultSize="0" autoPict="0">
                <anchor moveWithCells="1">
                  <from>
                    <xdr:col>4</xdr:col>
                    <xdr:colOff>209550</xdr:colOff>
                    <xdr:row>30</xdr:row>
                    <xdr:rowOff>19050</xdr:rowOff>
                  </from>
                  <to>
                    <xdr:col>4</xdr:col>
                    <xdr:colOff>1104900</xdr:colOff>
                    <xdr:row>30</xdr:row>
                    <xdr:rowOff>219075</xdr:rowOff>
                  </to>
                </anchor>
              </controlPr>
            </control>
          </mc:Choice>
        </mc:AlternateContent>
        <mc:AlternateContent xmlns:mc="http://schemas.openxmlformats.org/markup-compatibility/2006">
          <mc:Choice Requires="x14">
            <control shapeId="6218" r:id="rId50" name="Scroll Bar 74">
              <controlPr defaultSize="0" autoPict="0">
                <anchor moveWithCells="1">
                  <from>
                    <xdr:col>4</xdr:col>
                    <xdr:colOff>209550</xdr:colOff>
                    <xdr:row>31</xdr:row>
                    <xdr:rowOff>19050</xdr:rowOff>
                  </from>
                  <to>
                    <xdr:col>4</xdr:col>
                    <xdr:colOff>1104900</xdr:colOff>
                    <xdr:row>32</xdr:row>
                    <xdr:rowOff>9525</xdr:rowOff>
                  </to>
                </anchor>
              </controlPr>
            </control>
          </mc:Choice>
        </mc:AlternateContent>
        <mc:AlternateContent xmlns:mc="http://schemas.openxmlformats.org/markup-compatibility/2006">
          <mc:Choice Requires="x14">
            <control shapeId="6219" r:id="rId51" name="Scroll Bar 75">
              <controlPr defaultSize="0" autoPict="0">
                <anchor moveWithCells="1">
                  <from>
                    <xdr:col>4</xdr:col>
                    <xdr:colOff>209550</xdr:colOff>
                    <xdr:row>33</xdr:row>
                    <xdr:rowOff>19050</xdr:rowOff>
                  </from>
                  <to>
                    <xdr:col>4</xdr:col>
                    <xdr:colOff>1104900</xdr:colOff>
                    <xdr:row>34</xdr:row>
                    <xdr:rowOff>9525</xdr:rowOff>
                  </to>
                </anchor>
              </controlPr>
            </control>
          </mc:Choice>
        </mc:AlternateContent>
        <mc:AlternateContent xmlns:mc="http://schemas.openxmlformats.org/markup-compatibility/2006">
          <mc:Choice Requires="x14">
            <control shapeId="6220" r:id="rId52" name="Scroll Bar 76">
              <controlPr defaultSize="0" autoPict="0">
                <anchor moveWithCells="1">
                  <from>
                    <xdr:col>4</xdr:col>
                    <xdr:colOff>209550</xdr:colOff>
                    <xdr:row>34</xdr:row>
                    <xdr:rowOff>19050</xdr:rowOff>
                  </from>
                  <to>
                    <xdr:col>4</xdr:col>
                    <xdr:colOff>1104900</xdr:colOff>
                    <xdr:row>35</xdr:row>
                    <xdr:rowOff>9525</xdr:rowOff>
                  </to>
                </anchor>
              </controlPr>
            </control>
          </mc:Choice>
        </mc:AlternateContent>
        <mc:AlternateContent xmlns:mc="http://schemas.openxmlformats.org/markup-compatibility/2006">
          <mc:Choice Requires="x14">
            <control shapeId="6221" r:id="rId53" name="Scroll Bar 77">
              <controlPr defaultSize="0" autoPict="0">
                <anchor moveWithCells="1">
                  <from>
                    <xdr:col>4</xdr:col>
                    <xdr:colOff>209550</xdr:colOff>
                    <xdr:row>35</xdr:row>
                    <xdr:rowOff>19050</xdr:rowOff>
                  </from>
                  <to>
                    <xdr:col>4</xdr:col>
                    <xdr:colOff>1104900</xdr:colOff>
                    <xdr:row>36</xdr:row>
                    <xdr:rowOff>9525</xdr:rowOff>
                  </to>
                </anchor>
              </controlPr>
            </control>
          </mc:Choice>
        </mc:AlternateContent>
        <mc:AlternateContent xmlns:mc="http://schemas.openxmlformats.org/markup-compatibility/2006">
          <mc:Choice Requires="x14">
            <control shapeId="6222" r:id="rId54" name="Scroll Bar 78">
              <controlPr defaultSize="0" autoPict="0">
                <anchor moveWithCells="1">
                  <from>
                    <xdr:col>4</xdr:col>
                    <xdr:colOff>209550</xdr:colOff>
                    <xdr:row>37</xdr:row>
                    <xdr:rowOff>19050</xdr:rowOff>
                  </from>
                  <to>
                    <xdr:col>4</xdr:col>
                    <xdr:colOff>1104900</xdr:colOff>
                    <xdr:row>38</xdr:row>
                    <xdr:rowOff>9525</xdr:rowOff>
                  </to>
                </anchor>
              </controlPr>
            </control>
          </mc:Choice>
        </mc:AlternateContent>
        <mc:AlternateContent xmlns:mc="http://schemas.openxmlformats.org/markup-compatibility/2006">
          <mc:Choice Requires="x14">
            <control shapeId="6223" r:id="rId55" name="Scroll Bar 79">
              <controlPr defaultSize="0" autoPict="0">
                <anchor moveWithCells="1">
                  <from>
                    <xdr:col>4</xdr:col>
                    <xdr:colOff>209550</xdr:colOff>
                    <xdr:row>38</xdr:row>
                    <xdr:rowOff>19050</xdr:rowOff>
                  </from>
                  <to>
                    <xdr:col>4</xdr:col>
                    <xdr:colOff>1104900</xdr:colOff>
                    <xdr:row>38</xdr:row>
                    <xdr:rowOff>219075</xdr:rowOff>
                  </to>
                </anchor>
              </controlPr>
            </control>
          </mc:Choice>
        </mc:AlternateContent>
        <mc:AlternateContent xmlns:mc="http://schemas.openxmlformats.org/markup-compatibility/2006">
          <mc:Choice Requires="x14">
            <control shapeId="6224" r:id="rId56" name="Scroll Bar 80">
              <controlPr defaultSize="0" autoPict="0">
                <anchor moveWithCells="1">
                  <from>
                    <xdr:col>4</xdr:col>
                    <xdr:colOff>209550</xdr:colOff>
                    <xdr:row>39</xdr:row>
                    <xdr:rowOff>19050</xdr:rowOff>
                  </from>
                  <to>
                    <xdr:col>4</xdr:col>
                    <xdr:colOff>1104900</xdr:colOff>
                    <xdr:row>39</xdr:row>
                    <xdr:rowOff>219075</xdr:rowOff>
                  </to>
                </anchor>
              </controlPr>
            </control>
          </mc:Choice>
        </mc:AlternateContent>
        <mc:AlternateContent xmlns:mc="http://schemas.openxmlformats.org/markup-compatibility/2006">
          <mc:Choice Requires="x14">
            <control shapeId="6225" r:id="rId57" name="Scroll Bar 81">
              <controlPr defaultSize="0" autoPict="0">
                <anchor moveWithCells="1">
                  <from>
                    <xdr:col>4</xdr:col>
                    <xdr:colOff>209550</xdr:colOff>
                    <xdr:row>40</xdr:row>
                    <xdr:rowOff>19050</xdr:rowOff>
                  </from>
                  <to>
                    <xdr:col>4</xdr:col>
                    <xdr:colOff>1104900</xdr:colOff>
                    <xdr:row>41</xdr:row>
                    <xdr:rowOff>9525</xdr:rowOff>
                  </to>
                </anchor>
              </controlPr>
            </control>
          </mc:Choice>
        </mc:AlternateContent>
        <mc:AlternateContent xmlns:mc="http://schemas.openxmlformats.org/markup-compatibility/2006">
          <mc:Choice Requires="x14">
            <control shapeId="6226" r:id="rId58" name="Scroll Bar 82">
              <controlPr defaultSize="0" autoPict="0">
                <anchor moveWithCells="1">
                  <from>
                    <xdr:col>4</xdr:col>
                    <xdr:colOff>209550</xdr:colOff>
                    <xdr:row>41</xdr:row>
                    <xdr:rowOff>19050</xdr:rowOff>
                  </from>
                  <to>
                    <xdr:col>4</xdr:col>
                    <xdr:colOff>1104900</xdr:colOff>
                    <xdr:row>42</xdr:row>
                    <xdr:rowOff>9525</xdr:rowOff>
                  </to>
                </anchor>
              </controlPr>
            </control>
          </mc:Choice>
        </mc:AlternateContent>
        <mc:AlternateContent xmlns:mc="http://schemas.openxmlformats.org/markup-compatibility/2006">
          <mc:Choice Requires="x14">
            <control shapeId="6227" r:id="rId59" name="Scroll Bar 83">
              <controlPr defaultSize="0" autoPict="0">
                <anchor moveWithCells="1">
                  <from>
                    <xdr:col>6</xdr:col>
                    <xdr:colOff>209550</xdr:colOff>
                    <xdr:row>29</xdr:row>
                    <xdr:rowOff>19050</xdr:rowOff>
                  </from>
                  <to>
                    <xdr:col>6</xdr:col>
                    <xdr:colOff>1104900</xdr:colOff>
                    <xdr:row>30</xdr:row>
                    <xdr:rowOff>9525</xdr:rowOff>
                  </to>
                </anchor>
              </controlPr>
            </control>
          </mc:Choice>
        </mc:AlternateContent>
        <mc:AlternateContent xmlns:mc="http://schemas.openxmlformats.org/markup-compatibility/2006">
          <mc:Choice Requires="x14">
            <control shapeId="6228" r:id="rId60" name="Scroll Bar 84">
              <controlPr defaultSize="0" autoPict="0">
                <anchor moveWithCells="1">
                  <from>
                    <xdr:col>6</xdr:col>
                    <xdr:colOff>209550</xdr:colOff>
                    <xdr:row>30</xdr:row>
                    <xdr:rowOff>19050</xdr:rowOff>
                  </from>
                  <to>
                    <xdr:col>6</xdr:col>
                    <xdr:colOff>1104900</xdr:colOff>
                    <xdr:row>30</xdr:row>
                    <xdr:rowOff>219075</xdr:rowOff>
                  </to>
                </anchor>
              </controlPr>
            </control>
          </mc:Choice>
        </mc:AlternateContent>
        <mc:AlternateContent xmlns:mc="http://schemas.openxmlformats.org/markup-compatibility/2006">
          <mc:Choice Requires="x14">
            <control shapeId="6229" r:id="rId61" name="Scroll Bar 85">
              <controlPr defaultSize="0" autoPict="0">
                <anchor moveWithCells="1">
                  <from>
                    <xdr:col>6</xdr:col>
                    <xdr:colOff>209550</xdr:colOff>
                    <xdr:row>31</xdr:row>
                    <xdr:rowOff>19050</xdr:rowOff>
                  </from>
                  <to>
                    <xdr:col>6</xdr:col>
                    <xdr:colOff>1104900</xdr:colOff>
                    <xdr:row>32</xdr:row>
                    <xdr:rowOff>9525</xdr:rowOff>
                  </to>
                </anchor>
              </controlPr>
            </control>
          </mc:Choice>
        </mc:AlternateContent>
        <mc:AlternateContent xmlns:mc="http://schemas.openxmlformats.org/markup-compatibility/2006">
          <mc:Choice Requires="x14">
            <control shapeId="6230" r:id="rId62" name="Scroll Bar 86">
              <controlPr defaultSize="0" autoPict="0">
                <anchor moveWithCells="1">
                  <from>
                    <xdr:col>6</xdr:col>
                    <xdr:colOff>209550</xdr:colOff>
                    <xdr:row>33</xdr:row>
                    <xdr:rowOff>19050</xdr:rowOff>
                  </from>
                  <to>
                    <xdr:col>6</xdr:col>
                    <xdr:colOff>1104900</xdr:colOff>
                    <xdr:row>34</xdr:row>
                    <xdr:rowOff>9525</xdr:rowOff>
                  </to>
                </anchor>
              </controlPr>
            </control>
          </mc:Choice>
        </mc:AlternateContent>
        <mc:AlternateContent xmlns:mc="http://schemas.openxmlformats.org/markup-compatibility/2006">
          <mc:Choice Requires="x14">
            <control shapeId="6231" r:id="rId63" name="Scroll Bar 87">
              <controlPr defaultSize="0" autoPict="0">
                <anchor moveWithCells="1">
                  <from>
                    <xdr:col>6</xdr:col>
                    <xdr:colOff>209550</xdr:colOff>
                    <xdr:row>34</xdr:row>
                    <xdr:rowOff>19050</xdr:rowOff>
                  </from>
                  <to>
                    <xdr:col>6</xdr:col>
                    <xdr:colOff>1104900</xdr:colOff>
                    <xdr:row>35</xdr:row>
                    <xdr:rowOff>9525</xdr:rowOff>
                  </to>
                </anchor>
              </controlPr>
            </control>
          </mc:Choice>
        </mc:AlternateContent>
        <mc:AlternateContent xmlns:mc="http://schemas.openxmlformats.org/markup-compatibility/2006">
          <mc:Choice Requires="x14">
            <control shapeId="6232" r:id="rId64" name="Scroll Bar 88">
              <controlPr defaultSize="0" autoPict="0">
                <anchor moveWithCells="1">
                  <from>
                    <xdr:col>6</xdr:col>
                    <xdr:colOff>209550</xdr:colOff>
                    <xdr:row>35</xdr:row>
                    <xdr:rowOff>19050</xdr:rowOff>
                  </from>
                  <to>
                    <xdr:col>6</xdr:col>
                    <xdr:colOff>1104900</xdr:colOff>
                    <xdr:row>36</xdr:row>
                    <xdr:rowOff>9525</xdr:rowOff>
                  </to>
                </anchor>
              </controlPr>
            </control>
          </mc:Choice>
        </mc:AlternateContent>
        <mc:AlternateContent xmlns:mc="http://schemas.openxmlformats.org/markup-compatibility/2006">
          <mc:Choice Requires="x14">
            <control shapeId="6233" r:id="rId65" name="Scroll Bar 89">
              <controlPr defaultSize="0" autoPict="0">
                <anchor moveWithCells="1">
                  <from>
                    <xdr:col>6</xdr:col>
                    <xdr:colOff>209550</xdr:colOff>
                    <xdr:row>37</xdr:row>
                    <xdr:rowOff>19050</xdr:rowOff>
                  </from>
                  <to>
                    <xdr:col>6</xdr:col>
                    <xdr:colOff>1104900</xdr:colOff>
                    <xdr:row>38</xdr:row>
                    <xdr:rowOff>9525</xdr:rowOff>
                  </to>
                </anchor>
              </controlPr>
            </control>
          </mc:Choice>
        </mc:AlternateContent>
        <mc:AlternateContent xmlns:mc="http://schemas.openxmlformats.org/markup-compatibility/2006">
          <mc:Choice Requires="x14">
            <control shapeId="6234" r:id="rId66" name="Scroll Bar 90">
              <controlPr defaultSize="0" autoPict="0">
                <anchor moveWithCells="1">
                  <from>
                    <xdr:col>6</xdr:col>
                    <xdr:colOff>209550</xdr:colOff>
                    <xdr:row>38</xdr:row>
                    <xdr:rowOff>19050</xdr:rowOff>
                  </from>
                  <to>
                    <xdr:col>6</xdr:col>
                    <xdr:colOff>1104900</xdr:colOff>
                    <xdr:row>38</xdr:row>
                    <xdr:rowOff>219075</xdr:rowOff>
                  </to>
                </anchor>
              </controlPr>
            </control>
          </mc:Choice>
        </mc:AlternateContent>
        <mc:AlternateContent xmlns:mc="http://schemas.openxmlformats.org/markup-compatibility/2006">
          <mc:Choice Requires="x14">
            <control shapeId="6235" r:id="rId67" name="Scroll Bar 91">
              <controlPr defaultSize="0" autoPict="0">
                <anchor moveWithCells="1">
                  <from>
                    <xdr:col>6</xdr:col>
                    <xdr:colOff>209550</xdr:colOff>
                    <xdr:row>39</xdr:row>
                    <xdr:rowOff>19050</xdr:rowOff>
                  </from>
                  <to>
                    <xdr:col>6</xdr:col>
                    <xdr:colOff>1104900</xdr:colOff>
                    <xdr:row>39</xdr:row>
                    <xdr:rowOff>219075</xdr:rowOff>
                  </to>
                </anchor>
              </controlPr>
            </control>
          </mc:Choice>
        </mc:AlternateContent>
        <mc:AlternateContent xmlns:mc="http://schemas.openxmlformats.org/markup-compatibility/2006">
          <mc:Choice Requires="x14">
            <control shapeId="6236" r:id="rId68" name="Scroll Bar 92">
              <controlPr defaultSize="0" autoPict="0">
                <anchor moveWithCells="1">
                  <from>
                    <xdr:col>6</xdr:col>
                    <xdr:colOff>209550</xdr:colOff>
                    <xdr:row>40</xdr:row>
                    <xdr:rowOff>19050</xdr:rowOff>
                  </from>
                  <to>
                    <xdr:col>6</xdr:col>
                    <xdr:colOff>1104900</xdr:colOff>
                    <xdr:row>41</xdr:row>
                    <xdr:rowOff>9525</xdr:rowOff>
                  </to>
                </anchor>
              </controlPr>
            </control>
          </mc:Choice>
        </mc:AlternateContent>
        <mc:AlternateContent xmlns:mc="http://schemas.openxmlformats.org/markup-compatibility/2006">
          <mc:Choice Requires="x14">
            <control shapeId="6237" r:id="rId69" name="Scroll Bar 93">
              <controlPr defaultSize="0" autoPict="0">
                <anchor moveWithCells="1">
                  <from>
                    <xdr:col>6</xdr:col>
                    <xdr:colOff>209550</xdr:colOff>
                    <xdr:row>41</xdr:row>
                    <xdr:rowOff>19050</xdr:rowOff>
                  </from>
                  <to>
                    <xdr:col>6</xdr:col>
                    <xdr:colOff>1104900</xdr:colOff>
                    <xdr:row>42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drop-down list">
          <x14:formula1>
            <xm:f>'Default values'!$D$31:$D$37</xm:f>
          </x14:formula1>
          <xm:sqref>G34:G36 G30:G32 E30:E32 E34:E36 E38:E43 G38:G43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F18" sqref="F18"/>
    </sheetView>
  </sheetViews>
  <sheetFormatPr defaultRowHeight="15" x14ac:dyDescent="0.25"/>
  <sheetData>
    <row r="1" spans="1:14" ht="66.75" customHeight="1" x14ac:dyDescent="0.25">
      <c r="A1" s="576" t="s">
        <v>0</v>
      </c>
      <c r="B1" s="576"/>
      <c r="C1" s="576"/>
      <c r="D1" s="576"/>
      <c r="E1" s="576"/>
      <c r="F1" s="576"/>
      <c r="G1" s="576"/>
      <c r="H1" s="576"/>
      <c r="I1" s="576"/>
      <c r="J1" s="576"/>
      <c r="K1" s="576"/>
      <c r="L1" s="576"/>
      <c r="M1" s="576"/>
      <c r="N1" s="576"/>
    </row>
  </sheetData>
  <mergeCells count="1">
    <mergeCell ref="A1:N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7"/>
  <sheetViews>
    <sheetView tabSelected="1" topLeftCell="A16" zoomScaleNormal="100" workbookViewId="0">
      <selection activeCell="F43" sqref="F43"/>
    </sheetView>
  </sheetViews>
  <sheetFormatPr defaultColWidth="9.140625" defaultRowHeight="15" zeroHeight="1" x14ac:dyDescent="0.25"/>
  <cols>
    <col min="1" max="1" width="2.140625" style="80" customWidth="1"/>
    <col min="2" max="2" width="22.42578125" style="84" customWidth="1"/>
    <col min="3" max="3" width="2.85546875" style="84" customWidth="1"/>
    <col min="4" max="4" width="10.85546875" style="84" customWidth="1"/>
    <col min="5" max="5" width="2.7109375" style="84" customWidth="1"/>
    <col min="6" max="6" width="14.28515625" style="84" customWidth="1"/>
    <col min="7" max="7" width="2.85546875" style="84" customWidth="1"/>
    <col min="8" max="8" width="30.5703125" style="84" customWidth="1"/>
    <col min="9" max="9" width="11.5703125" style="84" customWidth="1"/>
    <col min="10" max="10" width="17.85546875" style="84" customWidth="1"/>
    <col min="11" max="11" width="2.85546875" style="84" customWidth="1"/>
    <col min="12" max="12" width="17.85546875" style="84" customWidth="1"/>
    <col min="13" max="13" width="2.85546875" style="80" customWidth="1"/>
    <col min="14" max="14" width="17.85546875" style="84" customWidth="1"/>
    <col min="15" max="15" width="3" style="80" customWidth="1"/>
    <col min="16" max="26" width="2.140625" style="80" customWidth="1"/>
    <col min="27" max="27" width="10.7109375" style="79" customWidth="1"/>
    <col min="28" max="28" width="10.7109375" style="80" customWidth="1"/>
    <col min="29" max="38" width="9.140625" style="80" customWidth="1"/>
    <col min="39" max="16384" width="9.140625" style="84"/>
  </cols>
  <sheetData>
    <row r="1" spans="1:27" ht="30" customHeight="1" x14ac:dyDescent="0.25">
      <c r="B1" s="533" t="s">
        <v>246</v>
      </c>
      <c r="C1" s="80"/>
      <c r="D1" s="80"/>
      <c r="E1" s="80"/>
      <c r="F1" s="80"/>
      <c r="G1" s="80"/>
      <c r="H1" s="80"/>
      <c r="I1" s="80"/>
      <c r="J1" s="80"/>
      <c r="K1" s="80"/>
      <c r="L1" s="80"/>
      <c r="N1" s="80"/>
    </row>
    <row r="2" spans="1:27" ht="38.25" customHeight="1" x14ac:dyDescent="0.25">
      <c r="A2" s="80" t="s">
        <v>76</v>
      </c>
      <c r="B2" s="506" t="s">
        <v>49</v>
      </c>
      <c r="C2" s="127"/>
      <c r="D2" s="127"/>
      <c r="E2" s="127"/>
      <c r="F2" s="127"/>
      <c r="G2" s="127"/>
      <c r="H2" s="127"/>
      <c r="I2" s="127"/>
      <c r="J2" s="127"/>
      <c r="K2" s="127"/>
      <c r="L2" s="127"/>
      <c r="M2" s="127"/>
      <c r="N2" s="127"/>
    </row>
    <row r="3" spans="1:27" s="80" customFormat="1" ht="11.25" customHeight="1" thickBot="1" x14ac:dyDescent="0.3">
      <c r="AA3" s="79"/>
    </row>
    <row r="4" spans="1:27" s="80" customFormat="1" ht="16.5" thickTop="1" x14ac:dyDescent="0.25">
      <c r="B4" s="165" t="s">
        <v>193</v>
      </c>
      <c r="C4" s="166"/>
      <c r="D4" s="167"/>
      <c r="E4" s="166"/>
      <c r="F4" s="168"/>
      <c r="G4" s="166"/>
      <c r="H4" s="169"/>
      <c r="I4" s="166"/>
      <c r="J4" s="170"/>
      <c r="AA4" s="79"/>
    </row>
    <row r="5" spans="1:27" s="80" customFormat="1" ht="30.75" customHeight="1" thickBot="1" x14ac:dyDescent="0.3">
      <c r="B5" s="577" t="s">
        <v>192</v>
      </c>
      <c r="C5" s="578"/>
      <c r="D5" s="578"/>
      <c r="E5" s="578"/>
      <c r="F5" s="578"/>
      <c r="G5" s="578"/>
      <c r="H5" s="578"/>
      <c r="I5" s="578"/>
      <c r="J5" s="579"/>
      <c r="AA5" s="79"/>
    </row>
    <row r="6" spans="1:27" s="80" customFormat="1" ht="11.25" customHeight="1" thickTop="1" x14ac:dyDescent="0.25">
      <c r="AA6" s="79"/>
    </row>
    <row r="7" spans="1:27" s="80" customFormat="1" ht="28.5" customHeight="1" x14ac:dyDescent="0.25">
      <c r="A7" s="23"/>
      <c r="B7" s="410" t="s">
        <v>327</v>
      </c>
      <c r="C7" s="411"/>
      <c r="D7" s="411"/>
      <c r="E7" s="411"/>
      <c r="F7" s="411"/>
      <c r="G7" s="411"/>
      <c r="H7" s="411"/>
      <c r="I7" s="418"/>
      <c r="J7" s="419"/>
      <c r="K7" s="23"/>
      <c r="L7" s="23"/>
      <c r="M7" s="23"/>
      <c r="AA7" s="79"/>
    </row>
    <row r="8" spans="1:27" ht="18" customHeight="1" x14ac:dyDescent="0.25">
      <c r="A8" s="23"/>
      <c r="B8" s="412" t="s">
        <v>48</v>
      </c>
      <c r="C8" s="409"/>
      <c r="D8" s="409"/>
      <c r="E8" s="409"/>
      <c r="F8" s="413">
        <f>SUM(Costs!G24:P24)</f>
        <v>75700</v>
      </c>
      <c r="G8" s="402" t="s">
        <v>131</v>
      </c>
      <c r="H8" s="414"/>
      <c r="I8" s="424"/>
      <c r="J8" s="420"/>
      <c r="K8" s="80"/>
      <c r="L8" s="80"/>
      <c r="N8" s="80"/>
    </row>
    <row r="9" spans="1:27" ht="18" customHeight="1" x14ac:dyDescent="0.25">
      <c r="A9" s="23"/>
      <c r="B9" s="412" t="s">
        <v>46</v>
      </c>
      <c r="C9" s="409"/>
      <c r="D9" s="409"/>
      <c r="E9" s="409"/>
      <c r="F9" s="413">
        <f>SUM(Benefits!H43:R43)</f>
        <v>44000</v>
      </c>
      <c r="G9" s="402" t="s">
        <v>131</v>
      </c>
      <c r="H9" s="414"/>
      <c r="I9" s="424"/>
      <c r="J9" s="420"/>
      <c r="K9" s="80"/>
      <c r="L9" s="80"/>
      <c r="N9" s="80"/>
    </row>
    <row r="10" spans="1:27" ht="18" customHeight="1" x14ac:dyDescent="0.25">
      <c r="A10" s="23"/>
      <c r="B10" s="409"/>
      <c r="C10" s="409"/>
      <c r="D10" s="430" t="s">
        <v>52</v>
      </c>
      <c r="E10" s="430"/>
      <c r="F10" s="431">
        <f>F9/F8</f>
        <v>0.58124174372523119</v>
      </c>
      <c r="G10" s="402" t="s">
        <v>212</v>
      </c>
      <c r="H10" s="414"/>
      <c r="I10" s="424"/>
      <c r="J10" s="420"/>
      <c r="K10" s="80"/>
      <c r="L10" s="80"/>
      <c r="N10" s="80"/>
    </row>
    <row r="11" spans="1:27" ht="8.25" customHeight="1" x14ac:dyDescent="0.25">
      <c r="A11" s="23"/>
      <c r="B11" s="129"/>
      <c r="C11" s="129"/>
      <c r="D11" s="129"/>
      <c r="E11" s="129"/>
      <c r="F11" s="403"/>
      <c r="G11" s="403"/>
      <c r="H11" s="404"/>
      <c r="I11" s="417"/>
      <c r="J11" s="421"/>
      <c r="K11" s="80"/>
      <c r="L11" s="80"/>
      <c r="N11" s="80"/>
    </row>
    <row r="12" spans="1:27" ht="18" customHeight="1" x14ac:dyDescent="0.3">
      <c r="A12" s="23"/>
      <c r="B12" s="425" t="s">
        <v>326</v>
      </c>
      <c r="C12" s="129"/>
      <c r="D12" s="414"/>
      <c r="E12" s="129"/>
      <c r="F12" s="129"/>
      <c r="G12" s="129"/>
      <c r="H12" s="129"/>
      <c r="I12" s="417"/>
      <c r="J12" s="421"/>
      <c r="K12" s="80"/>
      <c r="L12" s="80"/>
      <c r="N12" s="80"/>
    </row>
    <row r="13" spans="1:27" ht="22.5" customHeight="1" x14ac:dyDescent="0.25">
      <c r="A13" s="23"/>
      <c r="B13" s="505" t="str">
        <f>CONCATENATE("Citizen science gives a return on investment of ",ROUND((F10-1)*100,0),"%")</f>
        <v>Citizen science gives a return on investment of -42%</v>
      </c>
      <c r="C13" s="411"/>
      <c r="D13" s="411"/>
      <c r="E13" s="411"/>
      <c r="F13" s="415"/>
      <c r="G13" s="415"/>
      <c r="H13" s="416"/>
      <c r="I13" s="418"/>
      <c r="J13" s="420"/>
      <c r="K13" s="80"/>
      <c r="L13" s="80"/>
      <c r="N13" s="80"/>
    </row>
    <row r="14" spans="1:27" ht="11.25" customHeight="1" x14ac:dyDescent="0.3">
      <c r="A14" s="23"/>
      <c r="B14" s="507"/>
      <c r="C14" s="128"/>
      <c r="D14" s="128"/>
      <c r="E14" s="128"/>
      <c r="F14" s="30"/>
      <c r="G14" s="30"/>
      <c r="H14" s="31"/>
      <c r="I14" s="419"/>
      <c r="J14" s="420"/>
      <c r="K14" s="80"/>
      <c r="L14" s="80"/>
      <c r="N14" s="80"/>
    </row>
    <row r="15" spans="1:27" ht="28.5" customHeight="1" x14ac:dyDescent="0.25">
      <c r="A15" s="23"/>
      <c r="B15" s="13" t="s">
        <v>138</v>
      </c>
      <c r="C15" s="130"/>
      <c r="D15" s="131">
        <f>'Set-up'!E22</f>
        <v>3.5000000000000003E-2</v>
      </c>
      <c r="E15" s="128"/>
      <c r="F15" s="30"/>
      <c r="G15" s="30"/>
      <c r="H15" s="132" t="s">
        <v>106</v>
      </c>
      <c r="I15" s="128"/>
      <c r="J15" s="80"/>
      <c r="K15" s="80"/>
      <c r="L15" s="80"/>
      <c r="N15" s="80"/>
    </row>
    <row r="16" spans="1:27" ht="11.25" customHeight="1" x14ac:dyDescent="0.25">
      <c r="A16" s="23"/>
      <c r="B16" s="23"/>
      <c r="C16" s="23"/>
      <c r="D16" s="23"/>
      <c r="E16" s="23"/>
      <c r="F16" s="23"/>
      <c r="G16" s="23"/>
      <c r="H16" s="23"/>
      <c r="I16" s="23"/>
      <c r="J16" s="80"/>
      <c r="K16" s="80"/>
      <c r="L16" s="80"/>
      <c r="N16" s="80"/>
    </row>
    <row r="17" spans="1:14" ht="28.5" customHeight="1" x14ac:dyDescent="0.25">
      <c r="A17" s="23"/>
      <c r="B17" s="426" t="s">
        <v>325</v>
      </c>
      <c r="C17" s="423"/>
      <c r="D17" s="423"/>
      <c r="E17" s="423"/>
      <c r="F17" s="423"/>
      <c r="G17" s="423"/>
      <c r="H17" s="423"/>
      <c r="I17" s="423"/>
      <c r="J17" s="97"/>
      <c r="K17" s="80"/>
      <c r="L17" s="80"/>
      <c r="N17" s="80"/>
    </row>
    <row r="18" spans="1:14" ht="18" customHeight="1" x14ac:dyDescent="0.25">
      <c r="A18" s="23"/>
      <c r="B18" s="406" t="s">
        <v>47</v>
      </c>
      <c r="C18" s="407"/>
      <c r="D18" s="407"/>
      <c r="E18" s="407"/>
      <c r="F18" s="408">
        <f>Costs!P25</f>
        <v>72748.022124203606</v>
      </c>
      <c r="G18" s="427"/>
      <c r="H18" s="427"/>
      <c r="I18" s="133"/>
      <c r="J18" s="97"/>
      <c r="K18" s="80"/>
      <c r="L18" s="80"/>
      <c r="N18" s="80"/>
    </row>
    <row r="19" spans="1:14" ht="18" customHeight="1" x14ac:dyDescent="0.25">
      <c r="A19" s="23"/>
      <c r="B19" s="406" t="s">
        <v>73</v>
      </c>
      <c r="C19" s="407"/>
      <c r="D19" s="407"/>
      <c r="E19" s="407"/>
      <c r="F19" s="408">
        <f>IF('Set-up'!$E$20&gt;0,'Set-up'!$E$20,Benefits!$S$43)</f>
        <v>42512.077294685994</v>
      </c>
      <c r="G19" s="427"/>
      <c r="H19" s="427"/>
      <c r="I19" s="133"/>
      <c r="J19" s="429"/>
      <c r="K19" s="80"/>
      <c r="L19" s="80"/>
      <c r="N19" s="80"/>
    </row>
    <row r="20" spans="1:14" ht="18" customHeight="1" x14ac:dyDescent="0.25">
      <c r="A20" s="23"/>
      <c r="B20" s="133"/>
      <c r="C20" s="133"/>
      <c r="D20" s="405"/>
      <c r="E20" s="133"/>
      <c r="F20" s="133"/>
      <c r="G20" s="133"/>
      <c r="H20" s="133"/>
      <c r="I20" s="133"/>
      <c r="J20" s="172"/>
      <c r="K20" s="80"/>
      <c r="L20" s="80"/>
      <c r="N20" s="80"/>
    </row>
    <row r="21" spans="1:14" ht="18" customHeight="1" x14ac:dyDescent="0.35">
      <c r="A21" s="23"/>
      <c r="B21" s="428" t="s">
        <v>326</v>
      </c>
      <c r="C21" s="133"/>
      <c r="D21" s="427"/>
      <c r="E21" s="133"/>
      <c r="F21" s="133"/>
      <c r="G21" s="133"/>
      <c r="H21" s="133"/>
      <c r="I21" s="133"/>
      <c r="J21" s="172"/>
      <c r="K21" s="80"/>
      <c r="L21" s="80"/>
      <c r="N21" s="80"/>
    </row>
    <row r="22" spans="1:14" ht="22.5" customHeight="1" x14ac:dyDescent="0.3">
      <c r="A22" s="23"/>
      <c r="B22" s="458" t="str">
        <f>CONCATENATE(IF(F18&lt;F19,"Citizen science is more cost-effective than the alternative: ","Citizen science is less cost-effective than the alternative: "),'Set-up'!E12)</f>
        <v>Citizen science is less cost-effective than the alternative: Use of organisation's staff</v>
      </c>
      <c r="C22" s="423"/>
      <c r="D22" s="422"/>
      <c r="E22" s="423"/>
      <c r="F22" s="423"/>
      <c r="G22" s="423"/>
      <c r="H22" s="423"/>
      <c r="I22" s="423"/>
      <c r="J22" s="172"/>
      <c r="K22" s="80"/>
      <c r="L22" s="80"/>
      <c r="N22" s="80"/>
    </row>
    <row r="23" spans="1:14" ht="11.25" customHeight="1" x14ac:dyDescent="0.25">
      <c r="A23" s="23"/>
      <c r="B23" s="23"/>
      <c r="C23" s="23"/>
      <c r="D23" s="12"/>
      <c r="E23" s="128"/>
      <c r="F23" s="134"/>
      <c r="G23" s="80"/>
      <c r="H23" s="80"/>
      <c r="I23" s="80"/>
      <c r="J23" s="80"/>
      <c r="K23" s="80"/>
      <c r="L23" s="80"/>
      <c r="N23" s="80"/>
    </row>
    <row r="24" spans="1:14" ht="22.5" customHeight="1" x14ac:dyDescent="0.25">
      <c r="A24" s="23"/>
      <c r="B24" s="440" t="s">
        <v>328</v>
      </c>
      <c r="C24" s="135"/>
      <c r="D24" s="437"/>
      <c r="E24" s="136"/>
      <c r="F24" s="438"/>
      <c r="G24" s="439"/>
      <c r="H24" s="439"/>
      <c r="I24" s="439"/>
      <c r="J24" s="80"/>
      <c r="K24" s="80"/>
      <c r="L24" s="80"/>
      <c r="N24" s="80"/>
    </row>
    <row r="25" spans="1:14" ht="18" customHeight="1" x14ac:dyDescent="0.25">
      <c r="A25" s="23"/>
      <c r="B25" s="441" t="s">
        <v>50</v>
      </c>
      <c r="C25" s="442"/>
      <c r="D25" s="442"/>
      <c r="E25" s="442"/>
      <c r="F25" s="443">
        <f>Costs!P25</f>
        <v>72748.022124203606</v>
      </c>
      <c r="G25" s="444"/>
      <c r="H25" s="444"/>
      <c r="I25" s="442"/>
      <c r="J25" s="80"/>
      <c r="K25" s="80"/>
      <c r="L25" s="80"/>
      <c r="N25" s="80"/>
    </row>
    <row r="26" spans="1:14" ht="18" customHeight="1" x14ac:dyDescent="0.25">
      <c r="A26" s="23"/>
      <c r="B26" s="441" t="s">
        <v>51</v>
      </c>
      <c r="C26" s="442"/>
      <c r="D26" s="442"/>
      <c r="E26" s="442"/>
      <c r="F26" s="443">
        <f>IF('Set-up'!$E$20&gt;0,'Set-up'!$E$20,Benefits!$S$43)+Benefits!R50</f>
        <v>141178.74396135268</v>
      </c>
      <c r="G26" s="444"/>
      <c r="H26" s="444"/>
      <c r="I26" s="442"/>
      <c r="J26" s="123"/>
      <c r="K26" s="80"/>
      <c r="L26" s="80"/>
      <c r="N26" s="80"/>
    </row>
    <row r="27" spans="1:14" ht="18" customHeight="1" x14ac:dyDescent="0.25">
      <c r="A27" s="23"/>
      <c r="B27" s="442"/>
      <c r="C27" s="442"/>
      <c r="D27" s="445" t="s">
        <v>213</v>
      </c>
      <c r="E27" s="445"/>
      <c r="F27" s="446">
        <f>F26-F25</f>
        <v>68430.721837149074</v>
      </c>
      <c r="G27" s="444"/>
      <c r="H27" s="444"/>
      <c r="I27" s="447"/>
      <c r="J27" s="80"/>
      <c r="K27" s="80"/>
      <c r="L27" s="80"/>
      <c r="N27" s="80"/>
    </row>
    <row r="28" spans="1:14" ht="18" customHeight="1" x14ac:dyDescent="0.35">
      <c r="A28" s="23"/>
      <c r="B28" s="449" t="s">
        <v>326</v>
      </c>
      <c r="C28" s="442"/>
      <c r="D28" s="448"/>
      <c r="E28" s="448"/>
      <c r="F28" s="448"/>
      <c r="G28" s="444"/>
      <c r="H28" s="444"/>
      <c r="I28" s="442"/>
      <c r="J28" s="134"/>
      <c r="K28" s="80"/>
      <c r="L28" s="80"/>
      <c r="M28" s="128"/>
      <c r="N28" s="80"/>
    </row>
    <row r="29" spans="1:14" ht="22.5" customHeight="1" x14ac:dyDescent="0.25">
      <c r="A29" s="23"/>
      <c r="B29" s="453" t="str">
        <f>IF(F27&lt;0,CONCATENATE("Citizen science has a net cost of £",ROUND(-F27,3-(1+INT(LOG10(ABS(F27)))))),CONCATENATE("Citizen science provides a net benefit of £",ROUND(F27,3-(1+INT(LOG10(ABS(F27)))))))</f>
        <v>Citizen science provides a net benefit of £68400</v>
      </c>
      <c r="C29" s="135"/>
      <c r="D29" s="437"/>
      <c r="E29" s="136"/>
      <c r="F29" s="451"/>
      <c r="G29" s="451"/>
      <c r="H29" s="452"/>
      <c r="I29" s="136"/>
      <c r="J29" s="134"/>
      <c r="K29" s="80"/>
      <c r="L29" s="80"/>
      <c r="M29" s="128"/>
      <c r="N29" s="80"/>
    </row>
    <row r="30" spans="1:14" ht="11.25" customHeight="1" x14ac:dyDescent="0.25">
      <c r="A30" s="23"/>
      <c r="B30" s="508"/>
      <c r="C30" s="23"/>
      <c r="D30" s="12"/>
      <c r="E30" s="128"/>
      <c r="F30" s="30"/>
      <c r="G30" s="30"/>
      <c r="H30" s="461"/>
      <c r="I30" s="128"/>
      <c r="J30" s="134"/>
      <c r="K30" s="80"/>
      <c r="L30" s="80"/>
      <c r="M30" s="128"/>
      <c r="N30" s="80"/>
    </row>
    <row r="31" spans="1:14" ht="22.5" customHeight="1" x14ac:dyDescent="0.25">
      <c r="A31" s="23"/>
      <c r="B31" s="450" t="s">
        <v>329</v>
      </c>
      <c r="C31" s="432"/>
      <c r="D31" s="433"/>
      <c r="E31" s="434"/>
      <c r="F31" s="435"/>
      <c r="G31" s="436"/>
      <c r="H31" s="436"/>
      <c r="I31" s="436"/>
      <c r="J31" s="134"/>
      <c r="K31" s="80"/>
      <c r="L31" s="80"/>
      <c r="M31" s="128"/>
      <c r="N31" s="80"/>
    </row>
    <row r="32" spans="1:14" ht="11.25" customHeight="1" thickBot="1" x14ac:dyDescent="0.3">
      <c r="A32" s="23"/>
      <c r="B32" s="462"/>
      <c r="C32" s="463"/>
      <c r="D32" s="464"/>
      <c r="E32" s="465"/>
      <c r="F32" s="466"/>
      <c r="G32" s="467"/>
      <c r="H32" s="467"/>
      <c r="I32" s="467"/>
      <c r="J32" s="134"/>
      <c r="K32" s="80"/>
      <c r="L32" s="80"/>
      <c r="M32" s="128"/>
      <c r="N32" s="80"/>
    </row>
    <row r="33" spans="1:14" ht="18" x14ac:dyDescent="0.25">
      <c r="A33" s="23"/>
      <c r="B33" s="519"/>
      <c r="C33" s="509"/>
      <c r="D33" s="509"/>
      <c r="E33" s="509"/>
      <c r="F33" s="516" t="s">
        <v>335</v>
      </c>
      <c r="G33" s="510"/>
      <c r="H33" s="510"/>
      <c r="I33" s="521"/>
      <c r="J33" s="134"/>
      <c r="K33" s="80"/>
      <c r="L33" s="80"/>
      <c r="M33" s="128"/>
      <c r="N33" s="80"/>
    </row>
    <row r="34" spans="1:14" ht="18" x14ac:dyDescent="0.25">
      <c r="A34" s="23"/>
      <c r="B34" s="520"/>
      <c r="C34" s="511"/>
      <c r="D34" s="511"/>
      <c r="E34" s="511"/>
      <c r="F34" s="517" t="s">
        <v>337</v>
      </c>
      <c r="G34" s="513"/>
      <c r="H34" s="513"/>
      <c r="I34" s="522"/>
      <c r="J34" s="134"/>
      <c r="K34" s="80"/>
      <c r="L34" s="80"/>
      <c r="M34" s="128"/>
      <c r="N34" s="80"/>
    </row>
    <row r="35" spans="1:14" ht="18" x14ac:dyDescent="0.25">
      <c r="A35" s="23"/>
      <c r="B35" s="520"/>
      <c r="C35" s="511"/>
      <c r="D35" s="512"/>
      <c r="E35" s="512"/>
      <c r="F35" s="518" t="s">
        <v>336</v>
      </c>
      <c r="G35" s="513"/>
      <c r="H35" s="513"/>
      <c r="I35" s="522"/>
      <c r="J35" s="134"/>
      <c r="K35" s="80"/>
      <c r="L35" s="80"/>
      <c r="M35" s="128"/>
      <c r="N35" s="80"/>
    </row>
    <row r="36" spans="1:14" ht="22.5" customHeight="1" x14ac:dyDescent="0.25">
      <c r="A36" s="23"/>
      <c r="B36" s="468" t="s">
        <v>334</v>
      </c>
      <c r="C36" s="465"/>
      <c r="D36" s="514">
        <v>5</v>
      </c>
      <c r="E36" s="499"/>
      <c r="F36" s="515"/>
      <c r="G36" s="470"/>
      <c r="H36" s="472" t="str">
        <f>VLOOKUP(D36,'MCA Inputs'!Z7:AA13,2)</f>
        <v>High</v>
      </c>
      <c r="I36" s="473"/>
      <c r="J36" s="134"/>
      <c r="K36" s="80"/>
      <c r="L36" s="80"/>
      <c r="M36" s="128"/>
      <c r="N36" s="80"/>
    </row>
    <row r="37" spans="1:14" ht="6" customHeight="1" thickBot="1" x14ac:dyDescent="0.3">
      <c r="A37" s="23"/>
      <c r="B37" s="474"/>
      <c r="C37" s="475"/>
      <c r="D37" s="476"/>
      <c r="E37" s="477"/>
      <c r="F37" s="478"/>
      <c r="G37" s="477"/>
      <c r="H37" s="479"/>
      <c r="I37" s="480"/>
      <c r="J37" s="134"/>
      <c r="K37" s="80"/>
      <c r="L37" s="80"/>
      <c r="M37" s="128"/>
      <c r="N37" s="80"/>
    </row>
    <row r="38" spans="1:14" ht="6.75" customHeight="1" x14ac:dyDescent="0.25">
      <c r="A38" s="23"/>
      <c r="B38" s="481"/>
      <c r="C38" s="465"/>
      <c r="D38" s="469"/>
      <c r="E38" s="467"/>
      <c r="F38" s="471"/>
      <c r="G38" s="467"/>
      <c r="H38" s="523"/>
      <c r="I38" s="463"/>
      <c r="J38" s="134"/>
      <c r="K38" s="80"/>
      <c r="L38" s="80"/>
      <c r="M38" s="128"/>
      <c r="N38" s="80"/>
    </row>
    <row r="39" spans="1:14" ht="18" customHeight="1" x14ac:dyDescent="0.25">
      <c r="A39" s="23"/>
      <c r="B39" s="482"/>
      <c r="C39" s="465"/>
      <c r="D39" s="467"/>
      <c r="E39" s="467"/>
      <c r="F39" s="483" t="s">
        <v>321</v>
      </c>
      <c r="G39" s="484"/>
      <c r="H39" s="485" t="s">
        <v>330</v>
      </c>
      <c r="I39" s="465"/>
      <c r="J39" s="134"/>
      <c r="K39" s="80"/>
      <c r="L39" s="80"/>
      <c r="M39" s="128"/>
      <c r="N39" s="80"/>
    </row>
    <row r="40" spans="1:14" ht="18" customHeight="1" x14ac:dyDescent="0.25">
      <c r="A40" s="23"/>
      <c r="B40" s="482" t="s">
        <v>322</v>
      </c>
      <c r="C40" s="465"/>
      <c r="D40" s="467"/>
      <c r="E40" s="467"/>
      <c r="F40" s="486">
        <f>'MCA Inputs'!X44</f>
        <v>55845</v>
      </c>
      <c r="G40" s="465"/>
      <c r="H40" s="486">
        <f>'MCA Inputs'!W44</f>
        <v>34175</v>
      </c>
      <c r="I40" s="465"/>
      <c r="J40" s="134"/>
      <c r="K40" s="80"/>
      <c r="L40" s="80"/>
      <c r="M40" s="128"/>
      <c r="N40" s="80"/>
    </row>
    <row r="41" spans="1:14" ht="18" customHeight="1" x14ac:dyDescent="0.25">
      <c r="A41" s="23"/>
      <c r="B41" s="482" t="s">
        <v>323</v>
      </c>
      <c r="C41" s="465"/>
      <c r="D41" s="467"/>
      <c r="E41" s="467"/>
      <c r="F41" s="487">
        <f>(F40+20000)/(220000)</f>
        <v>0.34475</v>
      </c>
      <c r="G41" s="488"/>
      <c r="H41" s="487">
        <f>(H40+20000)/(220000)</f>
        <v>0.24625</v>
      </c>
      <c r="I41" s="524" t="s">
        <v>55</v>
      </c>
      <c r="J41" s="503"/>
      <c r="K41" s="80"/>
      <c r="L41" s="80"/>
      <c r="M41" s="128"/>
      <c r="N41" s="80"/>
    </row>
    <row r="42" spans="1:14" ht="18" customHeight="1" x14ac:dyDescent="0.25">
      <c r="A42" s="23"/>
      <c r="B42" s="489" t="s">
        <v>324</v>
      </c>
      <c r="C42" s="490"/>
      <c r="D42" s="490"/>
      <c r="E42" s="490"/>
      <c r="F42" s="491">
        <f>F41/SUM(F41:H41)</f>
        <v>0.58333333333333337</v>
      </c>
      <c r="G42" s="492"/>
      <c r="H42" s="491">
        <f>H41/SUM(F41:H41)</f>
        <v>0.41666666666666669</v>
      </c>
      <c r="I42" s="525">
        <f>VLOOKUP(H36,'Default values'!$D$31:$E$37,2,FALSE)/100</f>
        <v>0.83299999999999996</v>
      </c>
      <c r="J42" s="134"/>
      <c r="K42" s="80"/>
      <c r="L42" s="80"/>
      <c r="M42" s="128"/>
      <c r="N42" s="80"/>
    </row>
    <row r="43" spans="1:14" ht="18" customHeight="1" x14ac:dyDescent="0.25">
      <c r="A43" s="23"/>
      <c r="B43" s="493" t="s">
        <v>332</v>
      </c>
      <c r="C43" s="494"/>
      <c r="D43" s="494"/>
      <c r="E43" s="494"/>
      <c r="F43" s="495">
        <f>(SUM(F18,F19)-F18)/SUM(F18,F19)</f>
        <v>0.36883602833088336</v>
      </c>
      <c r="G43" s="496"/>
      <c r="H43" s="495">
        <f>(SUM(F18,F19)-F19)/SUM(F18,F19)</f>
        <v>0.63116397166911664</v>
      </c>
      <c r="I43" s="526">
        <f>1-I42</f>
        <v>0.16700000000000004</v>
      </c>
      <c r="J43" s="134"/>
      <c r="K43" s="80"/>
      <c r="L43" s="80"/>
      <c r="M43" s="128"/>
      <c r="N43" s="80"/>
    </row>
    <row r="44" spans="1:14" ht="18" customHeight="1" x14ac:dyDescent="0.25">
      <c r="A44" s="23"/>
      <c r="B44" s="482" t="s">
        <v>331</v>
      </c>
      <c r="C44" s="467"/>
      <c r="D44" s="467"/>
      <c r="E44" s="467"/>
      <c r="F44" s="497">
        <f>(F42*VLOOKUP(H36,'Default values'!$D$31:$E$37,2,FALSE)/100)+(F43*(1-(VLOOKUP(H36,'Default values'!$D$31:$E$37,2,FALSE)/100)))</f>
        <v>0.54751228339792424</v>
      </c>
      <c r="G44" s="498"/>
      <c r="H44" s="497">
        <f>(H42*VLOOKUP(H36,'Default values'!$D$31:$E$37,2,FALSE)/100)+(H43*(1-(VLOOKUP(H36,'Default values'!$D$31:$E$37,2,FALSE)/100)))</f>
        <v>0.45248771660207587</v>
      </c>
      <c r="I44" s="467"/>
      <c r="J44" s="134"/>
      <c r="K44" s="80"/>
      <c r="L44" s="80"/>
      <c r="M44" s="128"/>
      <c r="N44" s="80"/>
    </row>
    <row r="45" spans="1:14" ht="18" customHeight="1" x14ac:dyDescent="0.25">
      <c r="A45" s="23"/>
      <c r="B45" s="482" t="s">
        <v>333</v>
      </c>
      <c r="C45" s="467"/>
      <c r="D45" s="467"/>
      <c r="E45" s="467"/>
      <c r="F45" s="499"/>
      <c r="G45" s="500"/>
      <c r="H45" s="501">
        <f>F44/H44</f>
        <v>1.2100047433539822</v>
      </c>
      <c r="I45" s="467"/>
      <c r="J45" s="134"/>
      <c r="K45" s="80"/>
      <c r="L45" s="80"/>
      <c r="M45" s="128"/>
      <c r="N45" s="80"/>
    </row>
    <row r="46" spans="1:14" ht="18" customHeight="1" x14ac:dyDescent="0.25">
      <c r="A46" s="23"/>
      <c r="B46" s="467"/>
      <c r="C46" s="467"/>
      <c r="D46" s="467"/>
      <c r="E46" s="467"/>
      <c r="F46" s="467"/>
      <c r="G46" s="467"/>
      <c r="H46" s="467"/>
      <c r="I46" s="467"/>
      <c r="J46" s="134"/>
      <c r="K46" s="80"/>
      <c r="L46" s="80"/>
      <c r="M46" s="128"/>
      <c r="N46" s="80"/>
    </row>
    <row r="47" spans="1:14" ht="18" customHeight="1" x14ac:dyDescent="0.35">
      <c r="A47" s="23"/>
      <c r="B47" s="502" t="s">
        <v>326</v>
      </c>
      <c r="C47" s="467"/>
      <c r="D47" s="467"/>
      <c r="E47" s="467"/>
      <c r="F47" s="467"/>
      <c r="G47" s="467"/>
      <c r="H47" s="467"/>
      <c r="I47" s="467"/>
      <c r="J47" s="134"/>
      <c r="K47" s="80"/>
      <c r="L47" s="80"/>
      <c r="M47" s="128"/>
      <c r="N47" s="80"/>
    </row>
    <row r="48" spans="1:14" ht="22.5" customHeight="1" x14ac:dyDescent="0.3">
      <c r="A48" s="23"/>
      <c r="B48" s="504" t="str">
        <f>IF(H45&lt;1,CONCATENATE("The Alternative is ",ROUND(1-H45,2)," times preferred to Citizen Science"),CONCATENATE("Citizen Science is ",ROUND(H45,2)," times preferred to the Alternative"))</f>
        <v>Citizen Science is 1.21 times preferred to the Alternative</v>
      </c>
      <c r="C48" s="454"/>
      <c r="D48" s="455"/>
      <c r="E48" s="455"/>
      <c r="F48" s="456"/>
      <c r="G48" s="455"/>
      <c r="H48" s="455"/>
      <c r="I48" s="457"/>
      <c r="J48" s="134"/>
      <c r="K48" s="80"/>
      <c r="L48" s="80"/>
      <c r="M48" s="128"/>
      <c r="N48" s="80"/>
    </row>
    <row r="49" spans="1:14" ht="18" customHeight="1" x14ac:dyDescent="0.35">
      <c r="A49" s="23"/>
      <c r="B49" s="128"/>
      <c r="C49" s="128"/>
      <c r="D49" s="459"/>
      <c r="E49" s="460"/>
      <c r="F49" s="461"/>
      <c r="G49" s="80"/>
      <c r="H49" s="80"/>
      <c r="I49" s="23"/>
      <c r="J49" s="134"/>
      <c r="K49" s="80"/>
      <c r="L49" s="80"/>
      <c r="M49" s="128"/>
      <c r="N49" s="80"/>
    </row>
    <row r="50" spans="1:14" x14ac:dyDescent="0.25"/>
    <row r="51" spans="1:14" x14ac:dyDescent="0.25"/>
    <row r="52" spans="1:14" x14ac:dyDescent="0.25"/>
    <row r="53" spans="1:14" x14ac:dyDescent="0.25"/>
    <row r="54" spans="1:14" x14ac:dyDescent="0.25"/>
    <row r="55" spans="1:14" x14ac:dyDescent="0.25"/>
    <row r="56" spans="1:14" x14ac:dyDescent="0.25"/>
    <row r="57" spans="1:14" x14ac:dyDescent="0.25"/>
    <row r="58" spans="1:14" x14ac:dyDescent="0.25"/>
    <row r="59" spans="1:14" x14ac:dyDescent="0.25"/>
    <row r="60" spans="1:14" x14ac:dyDescent="0.25"/>
    <row r="61" spans="1:14" x14ac:dyDescent="0.25"/>
    <row r="62" spans="1:14" x14ac:dyDescent="0.25"/>
    <row r="63" spans="1:14" x14ac:dyDescent="0.25"/>
    <row r="64" spans="1: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sheetData>
  <sheetProtection selectLockedCells="1" selectUnlockedCells="1"/>
  <mergeCells count="1">
    <mergeCell ref="B5:J5"/>
  </mergeCells>
  <conditionalFormatting sqref="I42:I43">
    <cfRule type="dataBar" priority="1">
      <dataBar>
        <cfvo type="num" val="0"/>
        <cfvo type="num" val="1"/>
        <color rgb="FF638EC6"/>
      </dataBar>
      <extLst>
        <ext xmlns:x14="http://schemas.microsoft.com/office/spreadsheetml/2009/9/main" uri="{B025F937-C7B1-47D3-B67F-A62EFF666E3E}">
          <x14:id>{D7095E0A-69CA-4726-9737-37873854B7A2}</x14:id>
        </ext>
      </extLst>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Scroll Bar 1">
              <controlPr defaultSize="0" autoPict="0">
                <anchor moveWithCells="1">
                  <from>
                    <xdr:col>3</xdr:col>
                    <xdr:colOff>28575</xdr:colOff>
                    <xdr:row>35</xdr:row>
                    <xdr:rowOff>28575</xdr:rowOff>
                  </from>
                  <to>
                    <xdr:col>5</xdr:col>
                    <xdr:colOff>933450</xdr:colOff>
                    <xdr:row>35</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7095E0A-69CA-4726-9737-37873854B7A2}">
            <x14:dataBar minLength="0" maxLength="100" gradient="0">
              <x14:cfvo type="num">
                <xm:f>0</xm:f>
              </x14:cfvo>
              <x14:cfvo type="num">
                <xm:f>1</xm:f>
              </x14:cfvo>
              <x14:negativeFillColor rgb="FFFF0000"/>
              <x14:axisColor rgb="FF000000"/>
            </x14:dataBar>
          </x14:cfRule>
          <xm:sqref>I42:I43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opLeftCell="A13" workbookViewId="0">
      <selection activeCell="C22" sqref="C22"/>
    </sheetView>
  </sheetViews>
  <sheetFormatPr defaultColWidth="0" defaultRowHeight="15" x14ac:dyDescent="0.25"/>
  <cols>
    <col min="1" max="1" width="2.140625" style="80" customWidth="1"/>
    <col min="2" max="2" width="26.5703125" style="80" customWidth="1"/>
    <col min="3" max="3" width="55.7109375" style="80" customWidth="1"/>
    <col min="4" max="4" width="13.140625" style="80" customWidth="1"/>
    <col min="5" max="6" width="12.85546875" style="80" customWidth="1"/>
    <col min="7" max="7" width="9.28515625" style="80" customWidth="1"/>
    <col min="8" max="10" width="11.85546875" style="80" customWidth="1"/>
    <col min="11" max="13" width="12.85546875" style="80" customWidth="1"/>
    <col min="14" max="14" width="16.7109375" style="80" customWidth="1"/>
    <col min="15" max="15" width="2.28515625" style="80" customWidth="1"/>
    <col min="16" max="26" width="2.140625" style="80" hidden="1" customWidth="1"/>
    <col min="27" max="16384" width="9.140625" style="80" hidden="1"/>
  </cols>
  <sheetData>
    <row r="1" spans="2:13" ht="30" customHeight="1" x14ac:dyDescent="0.25">
      <c r="B1" s="534" t="s">
        <v>246</v>
      </c>
    </row>
    <row r="2" spans="2:13" ht="36.75" customHeight="1" x14ac:dyDescent="0.35">
      <c r="B2" s="17" t="s">
        <v>75</v>
      </c>
      <c r="C2" s="63" t="s">
        <v>103</v>
      </c>
    </row>
    <row r="3" spans="2:13" ht="27" customHeight="1" x14ac:dyDescent="0.25">
      <c r="D3" s="24" t="s">
        <v>70</v>
      </c>
    </row>
    <row r="4" spans="2:13" ht="27" customHeight="1" x14ac:dyDescent="0.25">
      <c r="B4" s="61" t="s">
        <v>227</v>
      </c>
      <c r="C4" s="7" t="s">
        <v>158</v>
      </c>
      <c r="D4" s="137">
        <v>65000</v>
      </c>
      <c r="E4" s="138" t="s">
        <v>159</v>
      </c>
    </row>
    <row r="5" spans="2:13" ht="27" customHeight="1" x14ac:dyDescent="0.25">
      <c r="B5" s="61" t="s">
        <v>228</v>
      </c>
      <c r="C5" s="7" t="s">
        <v>158</v>
      </c>
      <c r="D5" s="137">
        <v>25000</v>
      </c>
      <c r="E5" s="138" t="s">
        <v>159</v>
      </c>
    </row>
    <row r="6" spans="2:13" ht="27" customHeight="1" x14ac:dyDescent="0.25">
      <c r="B6" s="62" t="s">
        <v>4</v>
      </c>
      <c r="C6" s="20" t="s">
        <v>158</v>
      </c>
      <c r="D6" s="182"/>
      <c r="E6" s="138" t="s">
        <v>159</v>
      </c>
      <c r="H6" s="49" t="s">
        <v>120</v>
      </c>
    </row>
    <row r="7" spans="2:13" ht="39" customHeight="1" thickBot="1" x14ac:dyDescent="0.3">
      <c r="B7" s="139"/>
      <c r="D7" s="140" t="s">
        <v>24</v>
      </c>
      <c r="E7" s="140" t="s">
        <v>26</v>
      </c>
      <c r="F7" s="140" t="s">
        <v>27</v>
      </c>
      <c r="H7" s="50" t="s">
        <v>112</v>
      </c>
      <c r="I7" s="50" t="s">
        <v>113</v>
      </c>
      <c r="J7" s="50" t="s">
        <v>114</v>
      </c>
      <c r="K7" s="140" t="s">
        <v>24</v>
      </c>
      <c r="L7" s="140" t="s">
        <v>26</v>
      </c>
      <c r="M7" s="140" t="s">
        <v>27</v>
      </c>
    </row>
    <row r="8" spans="2:13" ht="27" customHeight="1" thickBot="1" x14ac:dyDescent="0.3">
      <c r="B8" s="61" t="s">
        <v>4</v>
      </c>
      <c r="C8" s="7" t="s">
        <v>167</v>
      </c>
      <c r="D8" s="181"/>
      <c r="E8" s="181"/>
      <c r="F8" s="181"/>
      <c r="H8" s="141">
        <v>0</v>
      </c>
      <c r="I8" s="142">
        <v>0</v>
      </c>
      <c r="J8" s="141">
        <f>I8*H8</f>
        <v>0</v>
      </c>
      <c r="K8" s="143">
        <f>J8*$K$16</f>
        <v>0</v>
      </c>
      <c r="L8" s="143">
        <f>J8*$L$16</f>
        <v>0</v>
      </c>
      <c r="M8" s="143">
        <f>J8*$M$16</f>
        <v>0</v>
      </c>
    </row>
    <row r="9" spans="2:13" ht="27" customHeight="1" thickBot="1" x14ac:dyDescent="0.3">
      <c r="B9" s="61" t="s">
        <v>2</v>
      </c>
      <c r="C9" s="7" t="s">
        <v>5</v>
      </c>
      <c r="D9" s="181"/>
      <c r="E9" s="181"/>
      <c r="F9" s="181"/>
      <c r="H9" s="141">
        <v>0</v>
      </c>
      <c r="I9" s="142">
        <v>0</v>
      </c>
      <c r="J9" s="141">
        <f t="shared" ref="J9:J15" si="0">I9*H9</f>
        <v>0</v>
      </c>
      <c r="K9" s="143">
        <f t="shared" ref="K9:K15" si="1">J9*$K$16</f>
        <v>0</v>
      </c>
      <c r="L9" s="143">
        <f t="shared" ref="L9:L15" si="2">J9*$L$16</f>
        <v>0</v>
      </c>
      <c r="M9" s="143">
        <f t="shared" ref="M9:M15" si="3">J9*$M$16</f>
        <v>0</v>
      </c>
    </row>
    <row r="10" spans="2:13" ht="27" customHeight="1" thickBot="1" x14ac:dyDescent="0.3">
      <c r="B10" s="61" t="s">
        <v>3</v>
      </c>
      <c r="C10" s="7" t="s">
        <v>6</v>
      </c>
      <c r="D10" s="181"/>
      <c r="E10" s="181"/>
      <c r="F10" s="181"/>
      <c r="H10" s="141">
        <v>0</v>
      </c>
      <c r="I10" s="142">
        <v>0</v>
      </c>
      <c r="J10" s="141">
        <f t="shared" si="0"/>
        <v>0</v>
      </c>
      <c r="K10" s="143">
        <f t="shared" si="1"/>
        <v>0</v>
      </c>
      <c r="L10" s="143">
        <f t="shared" si="2"/>
        <v>0</v>
      </c>
      <c r="M10" s="143">
        <f t="shared" si="3"/>
        <v>0</v>
      </c>
    </row>
    <row r="11" spans="2:13" ht="27" customHeight="1" thickBot="1" x14ac:dyDescent="0.3">
      <c r="B11" s="61" t="s">
        <v>8</v>
      </c>
      <c r="C11" s="7" t="s">
        <v>9</v>
      </c>
      <c r="D11" s="181"/>
      <c r="E11" s="181"/>
      <c r="F11" s="181"/>
      <c r="H11" s="141">
        <v>0</v>
      </c>
      <c r="I11" s="142">
        <v>0</v>
      </c>
      <c r="J11" s="141">
        <f t="shared" si="0"/>
        <v>0</v>
      </c>
      <c r="K11" s="143">
        <f t="shared" si="1"/>
        <v>0</v>
      </c>
      <c r="L11" s="143">
        <f t="shared" si="2"/>
        <v>0</v>
      </c>
      <c r="M11" s="143">
        <f t="shared" si="3"/>
        <v>0</v>
      </c>
    </row>
    <row r="12" spans="2:13" ht="27" customHeight="1" thickBot="1" x14ac:dyDescent="0.3">
      <c r="B12" s="61" t="s">
        <v>1</v>
      </c>
      <c r="C12" s="7" t="s">
        <v>69</v>
      </c>
      <c r="D12" s="181"/>
      <c r="E12" s="181"/>
      <c r="F12" s="181"/>
      <c r="H12" s="141">
        <v>0</v>
      </c>
      <c r="I12" s="142">
        <v>0</v>
      </c>
      <c r="J12" s="141">
        <f t="shared" si="0"/>
        <v>0</v>
      </c>
      <c r="K12" s="143">
        <f t="shared" si="1"/>
        <v>0</v>
      </c>
      <c r="L12" s="143">
        <f t="shared" si="2"/>
        <v>0</v>
      </c>
      <c r="M12" s="143">
        <f t="shared" si="3"/>
        <v>0</v>
      </c>
    </row>
    <row r="13" spans="2:13" ht="27" customHeight="1" thickBot="1" x14ac:dyDescent="0.3">
      <c r="B13" s="61" t="s">
        <v>57</v>
      </c>
      <c r="C13" s="7" t="s">
        <v>166</v>
      </c>
      <c r="D13" s="181"/>
      <c r="E13" s="181"/>
      <c r="F13" s="181"/>
      <c r="H13" s="141">
        <v>0</v>
      </c>
      <c r="I13" s="142">
        <v>0</v>
      </c>
      <c r="J13" s="141">
        <f t="shared" si="0"/>
        <v>0</v>
      </c>
      <c r="K13" s="143">
        <f t="shared" si="1"/>
        <v>0</v>
      </c>
      <c r="L13" s="143">
        <f t="shared" si="2"/>
        <v>0</v>
      </c>
      <c r="M13" s="143">
        <f t="shared" si="3"/>
        <v>0</v>
      </c>
    </row>
    <row r="14" spans="2:13" ht="27" customHeight="1" thickBot="1" x14ac:dyDescent="0.3">
      <c r="B14" s="61" t="s">
        <v>7</v>
      </c>
      <c r="C14" s="7" t="s">
        <v>171</v>
      </c>
      <c r="D14" s="181"/>
      <c r="E14" s="181"/>
      <c r="F14" s="181"/>
      <c r="H14" s="141">
        <v>0</v>
      </c>
      <c r="I14" s="142">
        <v>0</v>
      </c>
      <c r="J14" s="141">
        <f t="shared" si="0"/>
        <v>0</v>
      </c>
      <c r="K14" s="143">
        <f t="shared" si="1"/>
        <v>0</v>
      </c>
      <c r="L14" s="143">
        <f t="shared" si="2"/>
        <v>0</v>
      </c>
      <c r="M14" s="143">
        <f t="shared" si="3"/>
        <v>0</v>
      </c>
    </row>
    <row r="15" spans="2:13" ht="27" customHeight="1" thickBot="1" x14ac:dyDescent="0.3">
      <c r="B15" s="62" t="s">
        <v>10</v>
      </c>
      <c r="C15" s="20" t="s">
        <v>58</v>
      </c>
      <c r="D15" s="181"/>
      <c r="E15" s="181"/>
      <c r="F15" s="181"/>
      <c r="H15" s="141">
        <v>0</v>
      </c>
      <c r="I15" s="142">
        <v>0</v>
      </c>
      <c r="J15" s="141">
        <f t="shared" si="0"/>
        <v>0</v>
      </c>
      <c r="K15" s="143">
        <f t="shared" si="1"/>
        <v>0</v>
      </c>
      <c r="L15" s="143">
        <f t="shared" si="2"/>
        <v>0</v>
      </c>
      <c r="M15" s="143">
        <f t="shared" si="3"/>
        <v>0</v>
      </c>
    </row>
    <row r="16" spans="2:13" ht="19.5" customHeight="1" thickBot="1" x14ac:dyDescent="0.3">
      <c r="B16" s="139"/>
      <c r="G16" s="80" t="s">
        <v>119</v>
      </c>
      <c r="K16" s="144">
        <v>2</v>
      </c>
      <c r="L16" s="144">
        <v>1</v>
      </c>
      <c r="M16" s="144">
        <v>0.5</v>
      </c>
    </row>
    <row r="17" spans="2:14" ht="27" customHeight="1" x14ac:dyDescent="0.25">
      <c r="B17" s="61" t="s">
        <v>11</v>
      </c>
      <c r="C17" s="7" t="s">
        <v>160</v>
      </c>
      <c r="D17" s="182"/>
      <c r="E17" s="138" t="s">
        <v>159</v>
      </c>
    </row>
    <row r="18" spans="2:14" ht="27" customHeight="1" x14ac:dyDescent="0.25">
      <c r="B18" s="62" t="s">
        <v>12</v>
      </c>
      <c r="C18" s="19" t="s">
        <v>71</v>
      </c>
      <c r="D18" s="182"/>
      <c r="E18" s="138" t="s">
        <v>159</v>
      </c>
    </row>
    <row r="19" spans="2:14" ht="14.25" customHeight="1" x14ac:dyDescent="0.25">
      <c r="B19" s="145"/>
      <c r="C19" s="117"/>
      <c r="D19" s="23"/>
      <c r="E19" s="117"/>
      <c r="F19" s="117"/>
      <c r="G19" s="117"/>
    </row>
    <row r="20" spans="2:14" ht="25.5" customHeight="1" x14ac:dyDescent="0.25">
      <c r="B20" s="21" t="s">
        <v>210</v>
      </c>
      <c r="C20" s="22"/>
      <c r="D20" s="67">
        <v>24</v>
      </c>
      <c r="E20" s="138" t="s">
        <v>161</v>
      </c>
    </row>
    <row r="21" spans="2:14" ht="25.5" customHeight="1" x14ac:dyDescent="0.25">
      <c r="B21" s="21" t="s">
        <v>211</v>
      </c>
      <c r="C21" s="22"/>
      <c r="D21" s="67">
        <v>1.53</v>
      </c>
      <c r="E21" s="138" t="s">
        <v>161</v>
      </c>
    </row>
    <row r="22" spans="2:14" ht="14.25" customHeight="1" x14ac:dyDescent="0.25"/>
    <row r="23" spans="2:14" ht="14.25" customHeight="1" thickBot="1" x14ac:dyDescent="0.3"/>
    <row r="24" spans="2:14" ht="30.75" customHeight="1" thickBot="1" x14ac:dyDescent="0.3">
      <c r="B24" s="51" t="s">
        <v>201</v>
      </c>
      <c r="C24" s="146" t="s">
        <v>117</v>
      </c>
      <c r="D24" s="147">
        <v>1</v>
      </c>
      <c r="E24" s="147">
        <v>2</v>
      </c>
      <c r="F24" s="147">
        <v>3</v>
      </c>
      <c r="G24" s="147">
        <v>4</v>
      </c>
      <c r="H24" s="147">
        <v>5</v>
      </c>
      <c r="I24" s="147">
        <v>6</v>
      </c>
      <c r="J24" s="147">
        <v>7</v>
      </c>
      <c r="K24" s="147">
        <v>8</v>
      </c>
      <c r="L24" s="147">
        <v>9</v>
      </c>
      <c r="M24" s="147">
        <v>10</v>
      </c>
      <c r="N24" s="148" t="s">
        <v>116</v>
      </c>
    </row>
    <row r="25" spans="2:14" ht="39" customHeight="1" thickBot="1" x14ac:dyDescent="0.3">
      <c r="B25" s="52" t="s">
        <v>202</v>
      </c>
      <c r="C25" s="149" t="s">
        <v>118</v>
      </c>
      <c r="D25" s="150">
        <v>0</v>
      </c>
      <c r="E25" s="150">
        <v>0</v>
      </c>
      <c r="F25" s="150">
        <v>0</v>
      </c>
      <c r="G25" s="150">
        <v>0</v>
      </c>
      <c r="H25" s="150">
        <v>0</v>
      </c>
      <c r="I25" s="150">
        <v>0</v>
      </c>
      <c r="J25" s="150">
        <v>0</v>
      </c>
      <c r="K25" s="150">
        <v>0</v>
      </c>
      <c r="L25" s="150">
        <v>0</v>
      </c>
      <c r="M25" s="150">
        <v>0</v>
      </c>
      <c r="N25" s="151">
        <f>NPV('Set-up'!$E$22,D25:M25)</f>
        <v>0</v>
      </c>
    </row>
    <row r="26" spans="2:14" ht="13.5" customHeight="1" x14ac:dyDescent="0.25"/>
    <row r="27" spans="2:14" ht="13.5" customHeight="1" x14ac:dyDescent="0.25">
      <c r="D27" s="177" t="s">
        <v>219</v>
      </c>
      <c r="E27" s="178"/>
    </row>
    <row r="28" spans="2:14" x14ac:dyDescent="0.25">
      <c r="D28" s="535" t="s">
        <v>339</v>
      </c>
      <c r="E28" s="536"/>
    </row>
    <row r="29" spans="2:14" x14ac:dyDescent="0.25">
      <c r="D29" s="537" t="s">
        <v>340</v>
      </c>
      <c r="E29" s="538"/>
    </row>
    <row r="30" spans="2:14" ht="14.25" customHeight="1" x14ac:dyDescent="0.25">
      <c r="D30" s="539" t="s">
        <v>221</v>
      </c>
      <c r="E30" s="540"/>
    </row>
    <row r="31" spans="2:14" ht="14.25" customHeight="1" x14ac:dyDescent="0.25">
      <c r="D31" s="173" t="s">
        <v>220</v>
      </c>
      <c r="E31" s="174">
        <v>100</v>
      </c>
    </row>
    <row r="32" spans="2:14" ht="19.5" customHeight="1" x14ac:dyDescent="0.25">
      <c r="D32" s="173" t="s">
        <v>24</v>
      </c>
      <c r="E32" s="174">
        <v>83.3</v>
      </c>
    </row>
    <row r="33" spans="4:5" ht="19.5" customHeight="1" x14ac:dyDescent="0.25">
      <c r="D33" s="173" t="s">
        <v>225</v>
      </c>
      <c r="E33" s="174">
        <v>66.7</v>
      </c>
    </row>
    <row r="34" spans="4:5" ht="19.5" customHeight="1" x14ac:dyDescent="0.25">
      <c r="D34" s="173" t="s">
        <v>26</v>
      </c>
      <c r="E34" s="174">
        <v>50</v>
      </c>
    </row>
    <row r="35" spans="4:5" ht="19.5" customHeight="1" x14ac:dyDescent="0.25">
      <c r="D35" s="173" t="s">
        <v>224</v>
      </c>
      <c r="E35" s="174">
        <v>33.299999999999997</v>
      </c>
    </row>
    <row r="36" spans="4:5" ht="19.5" customHeight="1" x14ac:dyDescent="0.25">
      <c r="D36" s="173" t="s">
        <v>27</v>
      </c>
      <c r="E36" s="174">
        <v>16.7</v>
      </c>
    </row>
    <row r="37" spans="4:5" ht="19.5" customHeight="1" x14ac:dyDescent="0.25">
      <c r="D37" s="175" t="s">
        <v>66</v>
      </c>
      <c r="E37" s="176">
        <v>0</v>
      </c>
    </row>
    <row r="38" spans="4:5" ht="19.5" customHeight="1" x14ac:dyDescent="0.25"/>
    <row r="39" spans="4:5" ht="19.5" customHeight="1" x14ac:dyDescent="0.25"/>
    <row r="40" spans="4:5" ht="19.5" customHeight="1" x14ac:dyDescent="0.25"/>
  </sheetData>
  <sheetProtection selectLockedCells="1"/>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type="column" displayEmptyCellsAs="span">
          <x14:colorSeries rgb="FF376092"/>
          <x14:colorNegative rgb="FFD00000"/>
          <x14:colorAxis rgb="FF000000"/>
          <x14:colorMarkers rgb="FFD00000"/>
          <x14:colorFirst rgb="FFD00000"/>
          <x14:colorLast rgb="FFD00000"/>
          <x14:colorHigh rgb="FFD00000"/>
          <x14:colorLow rgb="FFD00000"/>
          <x14:sparklines>
            <x14:sparkline>
              <xm:f>'Default values'!C25:N25</xm:f>
              <xm:sqref>O25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Introduction</vt:lpstr>
      <vt:lpstr>Screening</vt:lpstr>
      <vt:lpstr>Set-up</vt:lpstr>
      <vt:lpstr>Costs</vt:lpstr>
      <vt:lpstr>Benefits</vt:lpstr>
      <vt:lpstr>MCA Inputs</vt:lpstr>
      <vt:lpstr>Trouble Shooting </vt:lpstr>
      <vt:lpstr>Outputs summary</vt:lpstr>
      <vt:lpstr>Default values</vt:lpstr>
      <vt:lpstr>Notes</vt:lpstr>
      <vt:lpstr>'MCA Inputs'!_MailAutoSig</vt:lpstr>
      <vt:lpstr>CBtn_Reset_Input</vt:lpstr>
      <vt:lpstr>Benefits!Print_Area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WRc</dc:creator>
  <cp:lastModifiedBy>Anon</cp:lastModifiedBy>
  <cp:lastPrinted>2011-01-25T09:29:51Z</cp:lastPrinted>
  <dcterms:created xsi:type="dcterms:W3CDTF">2010-11-22T14:10:30Z</dcterms:created>
  <dcterms:modified xsi:type="dcterms:W3CDTF">2017-11-06T22:06:32Z</dcterms:modified>
</cp:coreProperties>
</file>